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01-01-31" sheetId="2" r:id="rId2"/>
    <sheet name="PS 11-02-11" sheetId="3" r:id="rId3"/>
    <sheet name="SO 11-10-01" sheetId="4" r:id="rId4"/>
    <sheet name="SO 11-11-01" sheetId="5" r:id="rId5"/>
    <sheet name="SO 11-13-01" sheetId="6" r:id="rId6"/>
    <sheet name="SO 11-76-01" sheetId="7" r:id="rId7"/>
    <sheet name="SO 98-98" sheetId="8" r:id="rId8"/>
  </sheets>
  <definedNames/>
  <calcPr/>
  <webPublishing/>
</workbook>
</file>

<file path=xl/sharedStrings.xml><?xml version="1.0" encoding="utf-8"?>
<sst xmlns="http://schemas.openxmlformats.org/spreadsheetml/2006/main" count="3690" uniqueCount="694">
  <si>
    <t>Aspe</t>
  </si>
  <si>
    <t>Rekapitulace ceny</t>
  </si>
  <si>
    <t>S632100105-zm03</t>
  </si>
  <si>
    <t>Výstavba PZS se závorami P1649 v km 71,795 na trati České Budějovice – Černý Kříž</t>
  </si>
  <si>
    <t>ZŘ</t>
  </si>
  <si>
    <t>20240522VZ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</si>
  <si>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</si>
  <si>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</si>
  <si>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</si>
  <si>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</si>
  <si>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</si>
  <si>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</si>
  <si>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</si>
  <si>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</si>
  <si>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</si>
  <si>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</si>
  <si>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01-01-31</t>
  </si>
  <si>
    <t>PZZ přejezdu P1649 v km 71,795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</si>
  <si>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</si>
  <si>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</si>
  <si>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</si>
  <si>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</si>
  <si>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</si>
  <si>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</si>
  <si>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</si>
  <si>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</si>
  <si>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</si>
  <si>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</si>
  <si>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</si>
  <si>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</si>
  <si>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</si>
  <si>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</si>
  <si>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</si>
  <si>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</si>
  <si>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</si>
  <si>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</si>
  <si>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</si>
  <si>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</si>
  <si>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</si>
  <si>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</si>
  <si>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</si>
  <si>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</si>
  <si>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</si>
  <si>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</si>
  <si>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</si>
  <si>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01-01-31</t>
  </si>
  <si>
    <t>SD</t>
  </si>
  <si>
    <t>1</t>
  </si>
  <si>
    <t>Zemní práce</t>
  </si>
  <si>
    <t>P</t>
  </si>
  <si>
    <t>R701AAA</t>
  </si>
  <si>
    <t>VYTYČENÍ TRASY VENKOVNÍHO SILOVÉHO VEDENÍ NN A VN V PŘEHLEDNÉM TERÉNU (TÉŽ V OBCI)</t>
  </si>
  <si>
    <t>KM</t>
  </si>
  <si>
    <t>R</t>
  </si>
  <si>
    <t>PP</t>
  </si>
  <si>
    <t/>
  </si>
  <si>
    <t>VV</t>
  </si>
  <si>
    <t>z výkresů č. 0101, 0102 a TZ</t>
  </si>
  <si>
    <t>TS</t>
  </si>
  <si>
    <t>Položka obsahuje: Pochůzka projektovanou trasou kabelového vedení, vyznačení trasy kabelu číslovanými kolíky nebo psanými značkami včetně zhotovení a číslování kolíků. Stanovení a označení míst pro kabelové prostupy a podchodové štoly a vyznačení překážek. Dále obsahuje cenu za pom. mechanismy včetně všech ostatních vedlejších nákladů.</t>
  </si>
  <si>
    <t>R701AAEB</t>
  </si>
  <si>
    <t>VYTYČENÍ KABELOVÉHO VEDENÍ - PEVNÁ ČÁSTKA</t>
  </si>
  <si>
    <t>KUS</t>
  </si>
  <si>
    <t>z TZ</t>
  </si>
  <si>
    <t>Pevné náklady za vytýčení kabelového vedení</t>
  </si>
  <si>
    <t>R2730</t>
  </si>
  <si>
    <t>POMOC PRÁCE ZŘÍZ NEBO ZAJIŠŤ OCHRANU INŽENÝRSKÝCH SÍTÍ</t>
  </si>
  <si>
    <t>KPL</t>
  </si>
  <si>
    <t>zahrnuje objednatelem povolené náklady na požadovaná zařízení zhotovitele</t>
  </si>
  <si>
    <t>4</t>
  </si>
  <si>
    <t>13183</t>
  </si>
  <si>
    <t>HLOUBENÍ JAM ZAPAŽ I NEPAŽ TŘ II</t>
  </si>
  <si>
    <t>M3</t>
  </si>
  <si>
    <t>OTSKP22</t>
  </si>
  <si>
    <t>10*8+4*1,4+14*0,1+2+1</t>
  </si>
  <si>
    <t>Technická specifikace položky odpovídá příslušné cenové soustavě</t>
  </si>
  <si>
    <t>5</t>
  </si>
  <si>
    <t>13283</t>
  </si>
  <si>
    <t>HLOUBENÍ RÝH ŠÍŘ DO 2M PAŽ I NEPAŽ TŘ. II</t>
  </si>
  <si>
    <t>0,35*0,8*8+0,5*0,8*20</t>
  </si>
  <si>
    <t>6</t>
  </si>
  <si>
    <t>R13273</t>
  </si>
  <si>
    <t>HLOUBENÍ RÝH ŠÍŘ DO 2M PAŽ I NEPAŽ TŘ. iI - PŘÍPLATEK ZA KOPÁNÍ V OBSAZENÉ TRASE</t>
  </si>
  <si>
    <t>0,5*0,8*454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</si>
  <si>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eventuelně nutné druhotné rozpojení odstřelené horniny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č.0141**, vč.  příplatku za kopání v obsazené trase</t>
  </si>
  <si>
    <t>7</t>
  </si>
  <si>
    <t>141733</t>
  </si>
  <si>
    <t>PROTLAČOVÁNÍ POTRUBÍ Z PLAST HMOT DN DO 150MM</t>
  </si>
  <si>
    <t>M</t>
  </si>
  <si>
    <t>z výkresů č. 0102, 0215 a TZ</t>
  </si>
  <si>
    <t>8</t>
  </si>
  <si>
    <t>R701CFB</t>
  </si>
  <si>
    <t>ZŘÍZENÍ KAB.LOŽE Z KOPANÉHO PÍSKU BEZ ZAKRYTÍ V RÝZE DO Š.65CM, TL.VRSTVY 10CM</t>
  </si>
  <si>
    <t>1. Položka obsahuje: – veškeré zemní práce včetně dodání zásypového materiálu 2. Položka neobsahuje: X 3. Způsob měření: Měří se metr délkový.</t>
  </si>
  <si>
    <t>9</t>
  </si>
  <si>
    <t>702312</t>
  </si>
  <si>
    <t>ZAKRYTÍ KABELŮ VÝSTRAŽNOU FÓLIÍ ŠÍŘKY PŘES 20 DO 40 CM</t>
  </si>
  <si>
    <t>10</t>
  </si>
  <si>
    <t>17411</t>
  </si>
  <si>
    <t>ZÁSYP JAM A RÝH ZEMINOU SE ZHUTNĚNÍM</t>
  </si>
  <si>
    <t>11</t>
  </si>
  <si>
    <t>18214</t>
  </si>
  <si>
    <t>ÚPRAVA POVRCHŮ SROVNÁNÍM ÚZEMÍ V TL DO 0,25M</t>
  </si>
  <si>
    <t>M2</t>
  </si>
  <si>
    <t>0,35*8+0,5*474+10*2*2</t>
  </si>
  <si>
    <t>12</t>
  </si>
  <si>
    <t>702211</t>
  </si>
  <si>
    <t>KABELOVÁ CHRÁNIČKA ZEMNÍ DN DO 100 MM</t>
  </si>
  <si>
    <t>z výkresů č. 0102, 1001 a TZ</t>
  </si>
  <si>
    <t>13</t>
  </si>
  <si>
    <t>701004</t>
  </si>
  <si>
    <t>VYHLEDÁVACÍ MARKER ZEMNÍ</t>
  </si>
  <si>
    <t>14</t>
  </si>
  <si>
    <t>742P17</t>
  </si>
  <si>
    <t>VYHLEDÁNÍ STÁVAJÍCÍHO KABELU (MĚŘENÍ, SONDA)</t>
  </si>
  <si>
    <t>z výkresu č. 0101 a TZ</t>
  </si>
  <si>
    <t>15</t>
  </si>
  <si>
    <t>709210</t>
  </si>
  <si>
    <t>KŘIŽOVATKA KABELOVÝCH VEDENÍ SE STÁVAJÍCÍ INŽENÝRSKOU SÍTÍ (KABELEM, POTRUBÍM APOD.)</t>
  </si>
  <si>
    <t>16</t>
  </si>
  <si>
    <t>R015111</t>
  </si>
  <si>
    <t>907</t>
  </si>
  <si>
    <t>POPLATKY ZA LIKVIDACI ODPADŮ NEKONTAMINOVANÝCH - 17 05 04 VYTĚŽENÉ ZEMINY A HORNINY - I. TŘÍDA TĚŽITELNOSTI), VČETNĚ DOPRAVY</t>
  </si>
  <si>
    <t>T</t>
  </si>
  <si>
    <t>evidenční položka</t>
  </si>
  <si>
    <t>1. Položka obsahuje:  
 – veškeré poplatky provozovateli skládky, recyklační linky nebo jiného zařízení na zpracování nebo likvidaci odpadů související s převzetím, uložením, zpracováním nebo likvidací odpadu  
- náklady spojené s dopravou odpadu z místa stavby na místo převzetí provozovatelem skládky, recyklační linky nebo jiného zařízení na zpracování nebo likvidaci odpadů  
- náklady spojené s vyložením a manipulací s materiálem v místě skládky  
2. Položka neobsahuje:  
 – náklady spojené s naložením a manipulací s materiálem  
3. Způsob měření:  
(měrná jednotka - nejčastěji Tuna) určující množství odpadu vytříděného v souladu se zákonem č. 541/2020 Sb., o nakládání s odpady, v platném znění.</t>
  </si>
  <si>
    <t>Pokládka, montáž</t>
  </si>
  <si>
    <t>17</t>
  </si>
  <si>
    <t>75A131</t>
  </si>
  <si>
    <t>KABEL METALICKÝ DVOUPLÁŠŤOVÝ DO 12 PÁRŮ - DODÁVKA</t>
  </si>
  <si>
    <t>KMPÁR</t>
  </si>
  <si>
    <t>3*0,507+7*0,010+12*0,175</t>
  </si>
  <si>
    <t>18</t>
  </si>
  <si>
    <t>75A141</t>
  </si>
  <si>
    <t>KABEL METALICKÝ DVOUPLÁŠŤOVÝ PŘES 12 PÁRŮ - DODÁVKA</t>
  </si>
  <si>
    <t>24*0,55</t>
  </si>
  <si>
    <t>19</t>
  </si>
  <si>
    <t>75A217</t>
  </si>
  <si>
    <t>ZATAŽENÍ A SPOJKOVÁNÍ KABELŮ DO 12 PÁRŮ - MONTÁŽ</t>
  </si>
  <si>
    <t>20</t>
  </si>
  <si>
    <t>75A227</t>
  </si>
  <si>
    <t>ZATAŽENÍ A SPOJKOVÁNÍ KABELŮ PŘES 12 PÁRŮ - MONTÁŽ</t>
  </si>
  <si>
    <t>21</t>
  </si>
  <si>
    <t>75A311</t>
  </si>
  <si>
    <t>KABELOVÁ FORMA (UKONČENÍ KABELŮ) PRO KABELY ZABEZPEČOVACÍ DO 12 PÁRŮ</t>
  </si>
  <si>
    <t>z výkresů č. 0102, 1000 a TZ</t>
  </si>
  <si>
    <t>22</t>
  </si>
  <si>
    <t>75A312</t>
  </si>
  <si>
    <t>KABELOVÁ FORMA (UKONČENÍ KABELŮ) PRO KABELY ZABEZPEČOVACÍ PŘES 12 PÁRŮ</t>
  </si>
  <si>
    <t>23</t>
  </si>
  <si>
    <t>75A321</t>
  </si>
  <si>
    <t>SPOJKA ROVNÁ PRO PLASTOVÉ KABELY S JÁDRY O PRŮMĚRU 1 MM2 DO 12 PÁRŮ</t>
  </si>
  <si>
    <t>z výkresů č. 0101, 1000 a TZ</t>
  </si>
  <si>
    <t>24</t>
  </si>
  <si>
    <t>R75G510</t>
  </si>
  <si>
    <t>ÚLOŽNÁ VEDENÍ MĚŘENÍ A ZKOUŠENÍ STEJNOSMĚRNÉ MĚŘENÍ …</t>
  </si>
  <si>
    <t>PÁR</t>
  </si>
  <si>
    <t>Práce spojené s měřením stejnosměrných parametrů dle platné metodikyMěřicí práce se měří počtem dvoudrátových okruhů (párů)Položka obsahuje veškeré potřebné přístroje a měřicí příslušenství, náklady na mzdy..</t>
  </si>
  <si>
    <t>25</t>
  </si>
  <si>
    <t>R75G520</t>
  </si>
  <si>
    <t>ÚLOŽNÁ VEDENÍ MĚŘENÍ A ZKOUŠENÍ MĚŘENÍ IZOLAČNÍHO STAVU …</t>
  </si>
  <si>
    <t>Práce spojené s měřením izolačního stavuMěřicí práce se měří počtem dvoudrátových okruhů (párů)Položka obsahuje veškeré potřebné přístroje a měřicí příslušenství, náklady na mzdy..</t>
  </si>
  <si>
    <t>26</t>
  </si>
  <si>
    <t>742G11</t>
  </si>
  <si>
    <t>KABEL NN DVOU- A TŘÍŽÍLOVÝ CU S PLASTOVOU IZOLACÍ DO 2,5 MM2</t>
  </si>
  <si>
    <t>27</t>
  </si>
  <si>
    <t>742H12</t>
  </si>
  <si>
    <t>KABEL NN ČTYŘ- A PĚTIŽÍLOVÝ CU S PLASTOVOU IZOLACÍ OD 4 DO 16 MM2</t>
  </si>
  <si>
    <t>28</t>
  </si>
  <si>
    <t>742L11</t>
  </si>
  <si>
    <t>UKONČENÍ DVOU AŽ PĚTIŽÍLOVÉHO KABELU V ROZVADĚČI NEBO NA PŘÍSTROJI DO 2,5 MM2</t>
  </si>
  <si>
    <t>29</t>
  </si>
  <si>
    <t>742L12</t>
  </si>
  <si>
    <t>UKONČENÍ DVOU AŽ PĚTIŽÍLOVÉHO KABELU V ROZVADĚČI NEBO NA PŘÍSTROJI OD 4 DO 16 MM2</t>
  </si>
  <si>
    <t>30</t>
  </si>
  <si>
    <t>747511</t>
  </si>
  <si>
    <t>ZKOUŠKY VODIČŮ A KABELŮ NN PRŮŘEZU ŽÍLY DO 5X25 MM2</t>
  </si>
  <si>
    <t>31</t>
  </si>
  <si>
    <t>747521</t>
  </si>
  <si>
    <t>ZKOUŠKY VODIČŮ A KABELŮ OVLÁDACÍCH OD 5 DO 12 ŽIL</t>
  </si>
  <si>
    <t>32</t>
  </si>
  <si>
    <t>742P15</t>
  </si>
  <si>
    <t>OZNAČOVACÍ ŠTÍTEK NA KABEL</t>
  </si>
  <si>
    <t>33</t>
  </si>
  <si>
    <t>75A420</t>
  </si>
  <si>
    <t>OZNAČENÍ KABELŮ ZNAČKOVACÍ KABELOVOU OBJÍMKOU</t>
  </si>
  <si>
    <t>34</t>
  </si>
  <si>
    <t>741911</t>
  </si>
  <si>
    <t>UZEMŇOVACÍ VODIČ V ZEMI FEZN DO 120 MM2</t>
  </si>
  <si>
    <t>z výkresu č. 0215 a TZ</t>
  </si>
  <si>
    <t>35</t>
  </si>
  <si>
    <t>741B11</t>
  </si>
  <si>
    <t>ZEMNÍCÍ TYČ FEZN DÉLKY DO 2 M</t>
  </si>
  <si>
    <t>36</t>
  </si>
  <si>
    <t>701003</t>
  </si>
  <si>
    <t>BETONOVÝ OZNAČNÍK</t>
  </si>
  <si>
    <t>Zabezp.zařízení - vnitřní</t>
  </si>
  <si>
    <t>37</t>
  </si>
  <si>
    <t>75B411</t>
  </si>
  <si>
    <t>STOJANOVÁ ŘADA PRO 1 STOJAN - DODÁVKA</t>
  </si>
  <si>
    <t>z výkresu č. 0500 a TZ</t>
  </si>
  <si>
    <t>38</t>
  </si>
  <si>
    <t>75B417</t>
  </si>
  <si>
    <t>STOJANOVÁ ŘADA PRO 1 STOJAN - MONTÁŽ</t>
  </si>
  <si>
    <t>39</t>
  </si>
  <si>
    <t>75B6K1</t>
  </si>
  <si>
    <t>BEZÚDRŽBOVÁ BATERIE 24 V/100 AH - DODÁVKA</t>
  </si>
  <si>
    <t>40</t>
  </si>
  <si>
    <t>75B6T7</t>
  </si>
  <si>
    <t>BATERIE - MONTÁŽ</t>
  </si>
  <si>
    <t>41</t>
  </si>
  <si>
    <t>R75B633</t>
  </si>
  <si>
    <t>MĚNIČ AC/DC 230/24 S FUNKCÍ DOBÍJEČE - DODÁVKA, MONTÁŽ</t>
  </si>
  <si>
    <t>Měnič AC/DC 230/24 s funkcí dobíječe - dodávka, montáž</t>
  </si>
  <si>
    <t>42</t>
  </si>
  <si>
    <t>746771</t>
  </si>
  <si>
    <t>MĚNIČ DC/DC DO 20 A</t>
  </si>
  <si>
    <t>43</t>
  </si>
  <si>
    <t>R632650</t>
  </si>
  <si>
    <t>ZÁZNAMOVÉ ZAŘÍZENÍ - DODÁVKA A MONTÁŽ</t>
  </si>
  <si>
    <t>44</t>
  </si>
  <si>
    <t>R75B561</t>
  </si>
  <si>
    <t>DODÁVKA RELÉOVÝCH, NAPÁJECÍCH NEBO KABELOVÝCH STOJANŮ</t>
  </si>
  <si>
    <t>Dodání kompletního vnitřního zařízení  podle typu určeného položkou  včetně potřebného pomocného materiálu a jeho dopravy na místo určení.Stojany, skříně, kolejové desky , ovládací stoly a podobně  se měří v kusech (ks).Položka obsahuje všechny náklady na pořízení příslušného stojanu, kolejové desky , ovládacího stolu nebo skříně včetně pomocného materiálu, na dopravu do místa určení.</t>
  </si>
  <si>
    <t>45</t>
  </si>
  <si>
    <t>R75B567</t>
  </si>
  <si>
    <t>MONTÁŽ RELÉOVÝCH, NAPÁJECÍCH NEBO KABELOVÝCH STOJANŮ</t>
  </si>
  <si>
    <t>Upevnění stojanu do stojanové řady, připojení pospojování (usazení skříně, kolejové desky , ovládacího stolu ) na místo určení, zapojení.Montáže vnitřního zařízení se měří  v kusech (ks).Položka obsahuje všechny náklady na montáž dodaného zařízení se všemi pomocnými a doplňujícími pracemi a součástmi, případné použití mechanizmů, náklady na mzdy</t>
  </si>
  <si>
    <t>46</t>
  </si>
  <si>
    <t>75B471</t>
  </si>
  <si>
    <t>KABELOVÝ ROŠT VODOROVNÝ - DODÁVKA</t>
  </si>
  <si>
    <t>47</t>
  </si>
  <si>
    <t>75B477</t>
  </si>
  <si>
    <t>KABELOVÝ ROŠT VODOROVNÝ - MONTÁŽ</t>
  </si>
  <si>
    <t>48</t>
  </si>
  <si>
    <t>744121</t>
  </si>
  <si>
    <t>ROZVODNICE NN MODULÁRNÍ, MIN. IP 55, TŘÍDA IZOLACE II, DO 24 MODULŮ</t>
  </si>
  <si>
    <t>49</t>
  </si>
  <si>
    <t>75B369</t>
  </si>
  <si>
    <t>KOLEJOVÁ DESKA - ÚPRAVA</t>
  </si>
  <si>
    <t>50</t>
  </si>
  <si>
    <t>R746698</t>
  </si>
  <si>
    <t>VYBAVENÍ DOMKU - NÁBYTEK - DODÁVKA A MONTÁŽ</t>
  </si>
  <si>
    <t>51</t>
  </si>
  <si>
    <t>R75E1B7</t>
  </si>
  <si>
    <t>ÚPRAVA STANIČNÍHO ZABEZPEČOVACÍHO ZAŘÍZENÍ</t>
  </si>
  <si>
    <t>52</t>
  </si>
  <si>
    <t>R75B9A7</t>
  </si>
  <si>
    <t>ÚPRAVA SW JOP - DODÁVKA A MONTÁŽ</t>
  </si>
  <si>
    <t>Zabezp.zařízení - venkovní</t>
  </si>
  <si>
    <t>53</t>
  </si>
  <si>
    <t>75D161</t>
  </si>
  <si>
    <t>RELÉOVÝ DOMEK (DO 18 M2) PREFABRIKOVANÝ, IZOLOVANÝ, S KLIMATIZACÍ A VNITŘNÍ KABELIZACÍ - DODÁVKA</t>
  </si>
  <si>
    <t>z výkresů č. 0102, 0200, 0210, 0215, 0500, 1000 a TZ</t>
  </si>
  <si>
    <t>54</t>
  </si>
  <si>
    <t>75D167</t>
  </si>
  <si>
    <t>RELÉOVÝ DOMEK (DO 18 M2) PREFABRIKOVANÝ - MONTÁŽ</t>
  </si>
  <si>
    <t>55</t>
  </si>
  <si>
    <t>R7838G</t>
  </si>
  <si>
    <t>NÁTĚR FASÁDY RELÉOVÉHO DOMKU PO STAVBĚ</t>
  </si>
  <si>
    <t>NÁTĚR FASÁDY RELÉOVÉHO DOMKU PO STAVBĚ - POLOŽKA ZAHRNUJE PŘÍPRAVU PODKLADU PŘED PROVEDENÍM NÁTĚRU, NÁTĚR FASÁDY BARVOU VE VÍCE VRSTVÁCH, VČ. PŘIDRUŽENÉHO MATERIÁLU A PRACÍ</t>
  </si>
  <si>
    <t>56</t>
  </si>
  <si>
    <t>744231</t>
  </si>
  <si>
    <t>KABELOVÁ SKŘÍŇ VENKOVNÍ SPOLEČNÁ PŘÍSTROJOVÁ PRO PŘEJEZDY</t>
  </si>
  <si>
    <t>z výkresů č. 0102, 0200, 0215, 0510, 1000 a TZ</t>
  </si>
  <si>
    <t>57</t>
  </si>
  <si>
    <t>R743B51</t>
  </si>
  <si>
    <t>PANEL MÍSTNÍHO OVLÁDÁNÍ</t>
  </si>
  <si>
    <t>z výkresů č. 0510, 1000 a TZ</t>
  </si>
  <si>
    <t>Dodávka a montáž skříně místního ovládání přejezdu</t>
  </si>
  <si>
    <t>58</t>
  </si>
  <si>
    <t>75IEC3</t>
  </si>
  <si>
    <t>VENKOVNÍ TELEFONNÍ OBJEKT NA OBJEKTU</t>
  </si>
  <si>
    <t>59</t>
  </si>
  <si>
    <t>75IECX</t>
  </si>
  <si>
    <t>VENKOVNÍ TELEFONNÍ OBJEKT - MONTÁŽ</t>
  </si>
  <si>
    <t>60</t>
  </si>
  <si>
    <t>75D211</t>
  </si>
  <si>
    <t>VÝSTRAŽNÍK SE ZÁVOROU, 1 SKŘÍŇ - DODÁVKA</t>
  </si>
  <si>
    <t>z výkresů č. 0102, 0200, 0215, 0500, 1000 a TZ</t>
  </si>
  <si>
    <t>61</t>
  </si>
  <si>
    <t>75D217</t>
  </si>
  <si>
    <t>VÝSTRAŽNÍK SE ZÁVOROU, 1 SKŘÍŇ - MONTÁŽ</t>
  </si>
  <si>
    <t>z výkresů č. 0102, 0200, 0210, 0215, 1000 a TZ</t>
  </si>
  <si>
    <t>62</t>
  </si>
  <si>
    <t>75D221</t>
  </si>
  <si>
    <t>VÝSTRAŽNÍK BEZ ZÁVORY, 1 SKŘÍŇ - DODÁVKA</t>
  </si>
  <si>
    <t>63</t>
  </si>
  <si>
    <t>75D227</t>
  </si>
  <si>
    <t>VÝSTRAŽNÍK BEZ ZÁVORY, 1 SKŘÍŇ - MONTÁŽ</t>
  </si>
  <si>
    <t>64</t>
  </si>
  <si>
    <t>75C511</t>
  </si>
  <si>
    <t>STOŽÁROVÉ NÁVĚSTIDLO DO DVOU SVĚTEL - DODÁVKA</t>
  </si>
  <si>
    <t>65</t>
  </si>
  <si>
    <t>75C517</t>
  </si>
  <si>
    <t>STOŽÁROVÉ NÁVĚSTIDLO DO DVOU SVĚTEL - MONTÁŽ</t>
  </si>
  <si>
    <t>66</t>
  </si>
  <si>
    <t>R75D167U</t>
  </si>
  <si>
    <t>STAVEBNÍ ÚPRAVY V OKOLÍ RD</t>
  </si>
  <si>
    <t>z výkresů č. 0102, 0210 a TZ</t>
  </si>
  <si>
    <t>STAVEBNÍ ÚPRAVY A ZEMNÍ PRÁCE V OKOLÍ RD</t>
  </si>
  <si>
    <t>67</t>
  </si>
  <si>
    <t>75C881</t>
  </si>
  <si>
    <t>MEZIKOLEJOVÁ LANOVÁ PROPOJKA (DO 3 LAN DO DÉLKY 7 M) - DODÁVKA</t>
  </si>
  <si>
    <t>68</t>
  </si>
  <si>
    <t>75C887</t>
  </si>
  <si>
    <t>MEZIKOLEJOVÁ LANOVÁ PROPOJKA (DO 3 LAN DO DÉLKY 7 M) - MONTÁŽ</t>
  </si>
  <si>
    <t>69</t>
  </si>
  <si>
    <t>923481</t>
  </si>
  <si>
    <t>STANIČNÍK - TABULE "ÚZKÁ"</t>
  </si>
  <si>
    <t>70</t>
  </si>
  <si>
    <t>914111</t>
  </si>
  <si>
    <t>DOPRAVNÍ ZNAČKY ZÁKLADNÍ VELIKOSTI OCELOVÉ NEREFLEXNÍ - DOD A MONTÁŽ</t>
  </si>
  <si>
    <t>D</t>
  </si>
  <si>
    <t>Demontáže</t>
  </si>
  <si>
    <t>75</t>
  </si>
  <si>
    <t>R75D218</t>
  </si>
  <si>
    <t>DEMONTÁŽ VÝSTRAŽNÉHO KŘÍŽE</t>
  </si>
  <si>
    <t>DEMONTÁŽ - výstražný kříž</t>
  </si>
  <si>
    <t>76</t>
  </si>
  <si>
    <t>914113</t>
  </si>
  <si>
    <t>DOPRAVNÍ ZNAČKY ZÁKLADNÍ VELIKOSTI OCELOVÉ NEREFLEXNÍ - DEMONTÁŽ</t>
  </si>
  <si>
    <t>77</t>
  </si>
  <si>
    <t>75C918</t>
  </si>
  <si>
    <t>SNÍMAČ POČÍTAČE NÁPRAV - DEMONTÁŽ</t>
  </si>
  <si>
    <t>Ostatní</t>
  </si>
  <si>
    <t>78</t>
  </si>
  <si>
    <t>R29611</t>
  </si>
  <si>
    <t>OSTATNÍ POŽADAVKY - ODBORNÝ DOZOR</t>
  </si>
  <si>
    <t>HOD</t>
  </si>
  <si>
    <t>Odborný dozor správce zařízení</t>
  </si>
  <si>
    <t>79</t>
  </si>
  <si>
    <t>75E137</t>
  </si>
  <si>
    <t>PŘEZKOUŠENÍ VLAKOVÝCH CEST</t>
  </si>
  <si>
    <t>80</t>
  </si>
  <si>
    <t>75E197</t>
  </si>
  <si>
    <t>PŘÍPRAVA A CELKOVÉ ZKOUŠKY PŘEJEZDOVÉHO ZABEZPEČOVACÍHO ZAŘÍZENÍ PRO JEDNU KOLEJ</t>
  </si>
  <si>
    <t>81</t>
  </si>
  <si>
    <t>75E1C7</t>
  </si>
  <si>
    <t>PROTOKOL UTZ</t>
  </si>
  <si>
    <t>82</t>
  </si>
  <si>
    <t>75E127</t>
  </si>
  <si>
    <t>CELKOVÁ PROHLÍDKA ZAŘÍZENÍ A VYHOTOVENÍ REVIZNÍ ZPRÁVY</t>
  </si>
  <si>
    <t>83</t>
  </si>
  <si>
    <t>75E157</t>
  </si>
  <si>
    <t>PŘEZKOUŠENÍ A REGULACE NÁVĚSTIDEL</t>
  </si>
  <si>
    <t>84</t>
  </si>
  <si>
    <t>75E1B7</t>
  </si>
  <si>
    <t>REGULACE A ZKOUŠENÍ ZABEZPEČOVACÍHO ZAŘÍZENÍ</t>
  </si>
  <si>
    <t>85</t>
  </si>
  <si>
    <t>747703</t>
  </si>
  <si>
    <t>ZKUŠEBNÍ PROVOZ</t>
  </si>
  <si>
    <t>86</t>
  </si>
  <si>
    <t>R75E226</t>
  </si>
  <si>
    <t>KOMPLETNÍ GEODETICKÉ PRÁCE</t>
  </si>
  <si>
    <t>Pomocné geodetické práce při stavbě. Vytýčení hranic pozemků, stavební vytyčení liniových objektů inženýrských sítí (stávajících i projektovaných),  vyhotovení veškerých podkladů pro geodetickou dokumentaci, geometrické plány,…</t>
  </si>
  <si>
    <t>87</t>
  </si>
  <si>
    <t>R2940</t>
  </si>
  <si>
    <t>OSTATNÍ POŽADAVKY - VYPRACOVÁNÍ REALIZAČNÍ DOKUMENTACE STAVBY</t>
  </si>
  <si>
    <t>Vypracování kompletní realizační (montážní) dokumentace technologické části. Položka zahrnuje veškeré činnosti nezbytné k vypracování montážní dokumentace dle typových výkresů technologického zařízení v předepsaném rozsahu a počtu</t>
  </si>
  <si>
    <t>PN</t>
  </si>
  <si>
    <t>Počítače náprav</t>
  </si>
  <si>
    <t>71</t>
  </si>
  <si>
    <t>75C911</t>
  </si>
  <si>
    <t>SNÍMAČ POČÍTAČE NÁPRAV - DODÁVKA</t>
  </si>
  <si>
    <t>z výkresů č. 0101, 0102, 0200, 0210, 0215, 1000 a TZ</t>
  </si>
  <si>
    <t>72</t>
  </si>
  <si>
    <t>75C917</t>
  </si>
  <si>
    <t>SNÍMAČ POČÍTAČE NÁPRAV - MONTÁŽ</t>
  </si>
  <si>
    <t>73</t>
  </si>
  <si>
    <t>75C941</t>
  </si>
  <si>
    <t>DOŘEŠENÍ DALŠÍHO JEDNOHO BODU VE SKŘÍNI S POČÍTAČI NÁPRAV - DODÁVKA</t>
  </si>
  <si>
    <t>74</t>
  </si>
  <si>
    <t>75C951</t>
  </si>
  <si>
    <t>DOŘEŠENÍ DALŠÍHO JEDNOHO ÚSEKU VE SKŘÍNI S POČÍTAČI NÁPRAV - DODÁVKA</t>
  </si>
  <si>
    <t>D.1.2</t>
  </si>
  <si>
    <t>Sdělovací zařízení</t>
  </si>
  <si>
    <t xml:space="preserve">  PS 11-02-11</t>
  </si>
  <si>
    <t>Železniční sdělovací zařízení - místní kabelizace</t>
  </si>
  <si>
    <t>PS 11-02-11</t>
  </si>
  <si>
    <t>75ID21</t>
  </si>
  <si>
    <t>PLASTOVÁ ZEMNÍ KOMORA PRO ULOŽENÍ SPOJKY</t>
  </si>
  <si>
    <t>z výkresu č. 003 a TZ</t>
  </si>
  <si>
    <t>75ID2X</t>
  </si>
  <si>
    <t>PLASTOVÁ ZEMNÍ KOMORA PRO ULOŽENÍ SPOJKY - MONTÁŽ</t>
  </si>
  <si>
    <t>75I221</t>
  </si>
  <si>
    <t>KABEL ZEMNÍ DVOUPLÁŠŤOVÝ BEZ PANCÍŘE PRŮMĚRU ŽÍLY 0,8 MM DO 5XN</t>
  </si>
  <si>
    <t>KMČTYŘKA</t>
  </si>
  <si>
    <t>5*0,005</t>
  </si>
  <si>
    <t>75I222</t>
  </si>
  <si>
    <t>KABEL ZEMNÍ DVOUPLÁŠŤOVÝ BEZ PANCÍŘE PRŮMĚRU ŽÍLY 0,8 MM DO 25XN</t>
  </si>
  <si>
    <t>10*0,04</t>
  </si>
  <si>
    <t>75I22X</t>
  </si>
  <si>
    <t>KABEL ZEMNÍ DVOUPLÁŠŤOVÝ BEZ PANCÍŘE PRŮMĚRU ŽÍLY 0,8 MM - MONTÁŽ</t>
  </si>
  <si>
    <t>z výkresů č. 002, 003  a TZ</t>
  </si>
  <si>
    <t>75IH31</t>
  </si>
  <si>
    <t>UKONČENÍ KABELU FORMA KABELOVÁ DÉLKY DO 0,5 M DO 5XN</t>
  </si>
  <si>
    <t>75IH32</t>
  </si>
  <si>
    <t>UKONČENÍ KABELU FORMA KABELOVÁ DÉLKY DO 0,5 M DO 25XN</t>
  </si>
  <si>
    <t>75II11</t>
  </si>
  <si>
    <t>SPOJKA PRO CELOPLASTOVÉ KABELY BEZ PANCÍŘE DO 100 ŽIL</t>
  </si>
  <si>
    <t>75II1X</t>
  </si>
  <si>
    <t>SPOJKA PRO CELOPLASTOVÉ KABELY BEZ PANCÍŘE - MONTÁŽ</t>
  </si>
  <si>
    <t>75I911</t>
  </si>
  <si>
    <t>OPTOTRUBKA HDPE PRŮMĚRU DO 40 MM</t>
  </si>
  <si>
    <t>75I91X</t>
  </si>
  <si>
    <t>OPTOTRUBKA HDPE - MONTÁŽ</t>
  </si>
  <si>
    <t>75IA11</t>
  </si>
  <si>
    <t>OPTOTRUBKOVÁ SPOJKA PRŮMĚRU DO 40 MM</t>
  </si>
  <si>
    <t>75IA1X</t>
  </si>
  <si>
    <t>OPTOTRUBKOVÁ SPOJKA - MONTÁŽ</t>
  </si>
  <si>
    <t>75IA61</t>
  </si>
  <si>
    <t>OPTOTRUBKOVÁ KONCOKA S VENTILKEM PRŮMĚRU DO 40 MM</t>
  </si>
  <si>
    <t>75IA6X</t>
  </si>
  <si>
    <t>OPTOTRUBKOVÁ KONCOKA S VENTILKEM - MONTÁŽ</t>
  </si>
  <si>
    <t>75I961</t>
  </si>
  <si>
    <t>OPTOTRUBKA - HERMETIZACE ÚSEKU DO 2000 M</t>
  </si>
  <si>
    <t>ÚSEK</t>
  </si>
  <si>
    <t>75I962</t>
  </si>
  <si>
    <t>OPTOTRUBKA - KALIBRACE</t>
  </si>
  <si>
    <t>75ID31</t>
  </si>
  <si>
    <t>PLASTOVÁ ZEMNÍ KOMORA TĚSNENÍ PRO HDPE TRUBKU DO 40 MM</t>
  </si>
  <si>
    <t>75ID3X</t>
  </si>
  <si>
    <t>PLASTOVÁ ZEMNÍ KOMORA TĚSNENÍ PRO HDPE TRUBKU DO 40 MM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</si>
  <si>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</si>
  <si>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</si>
  <si>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</si>
  <si>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</si>
  <si>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</si>
  <si>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</si>
  <si>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</si>
  <si>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</si>
  <si>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ÚPRAVA KNIHY PLÁNŮ</t>
  </si>
  <si>
    <t>D.2.1.1.0</t>
  </si>
  <si>
    <t>Kolejový svršek</t>
  </si>
  <si>
    <t xml:space="preserve">  SO 11-10-01</t>
  </si>
  <si>
    <t>Železniční svršek přejezdu P1649 v km 71,795</t>
  </si>
  <si>
    <t>SO 11-10-01</t>
  </si>
  <si>
    <t>528352</t>
  </si>
  <si>
    <t>KOLEJ 49 E1, ROZD. "U", BEZSTYKOVÁ, PR. BET. BEZPODKLADNICOVÝ, UP. PRUŽNÉ</t>
  </si>
  <si>
    <t>z výkresů č. 001, 002, 003 a TZ</t>
  </si>
  <si>
    <t>541521</t>
  </si>
  <si>
    <t>PODÉLNÝ POSUN BETONOVÉHO PRAŽCE V OSE KOLEJE</t>
  </si>
  <si>
    <t>512550</t>
  </si>
  <si>
    <t>KOLEJOVÉ LOŽE - ZŘÍZENÍ Z KAMENIVA HRUBÉHO DRCENÉHO (ŠTĚRK)</t>
  </si>
  <si>
    <t>z výkresů č. 002, 003 a TZ</t>
  </si>
  <si>
    <t>513550</t>
  </si>
  <si>
    <t>KOLEJOVÉ LOŽE - DOPLNĚNÍ Z KAMENIVA HRUBÉHO DRCENÉHO (ŠTĚRK)</t>
  </si>
  <si>
    <t>542121</t>
  </si>
  <si>
    <t>SMĚROVÉ A VÝŠKOVÉ VYROVNÁNÍ KOLEJE NA PRAŽCÍCH BETONOVÝCH DO 0,05 M</t>
  </si>
  <si>
    <t>z výkresu č. 001, 002 a TZ</t>
  </si>
  <si>
    <t>542312</t>
  </si>
  <si>
    <t>NÁSLEDNÁ ÚPRAVA SMĚROVÉHO A VÝŠKOVÉHO USPOŘÁDÁNÍ KOLEJE - PRAŽCE BETONOVÉ</t>
  </si>
  <si>
    <t>1.Položka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
- případné ztížení práce při překážkách na jedné nebo obou stranách (např. u nástupišť), v tunelu i při rekonstrukcích 
2. Položka neobsahuje: případně nutné doplnění kolejového lože, které se řeší vždy jako reklamace nedodaného materiálu původních položek  řady 51 
3. Měrná jednotka: metr 
4. Způsob měření:v koleji se měří délka koleje ve smyslu ČSN 73 6360, tj. v ose koleje, u kolejových konstrukcí tzv. rozvinutá délka ve smyslu předpisu SR103/7</t>
  </si>
  <si>
    <t>R03590</t>
  </si>
  <si>
    <t>STROJOVÁ ÚPRAVA KOLEJOVÉHO LOŽE DO POŽADOVANÉHO PROFILU</t>
  </si>
  <si>
    <t>Položka obsahuje: STROJOVÁ ÚPRAVA KOLEJOVÉHO LOŽE DO POŽADOVANÉHO PROFILU. Úprava profilu kolejového lože strojem. Náklady na dopravu a výkon stroje, pronájem stroje</t>
  </si>
  <si>
    <t>R925110</t>
  </si>
  <si>
    <t>DRÁŽNÍ STEZKY Z DRTI TL. DO 100 MM</t>
  </si>
  <si>
    <t>z výkresu č. 001 a TZ</t>
  </si>
  <si>
    <t>1. Položka obsahuje: – kompletní provedení konstrukce s dodáním materiálu – urovnání povrchu do předepsaného tvaru, případně i ruční hutnění a výplň nerovností a prohlubní – zhutnění na předepsanou míru bez ohledu na způsob provádění – příplatky za ztížené podmínky vyskytující se při zřízení drážních stezek, např. za překážky na straně koleje ap. 2. Položka neobsahuje: – výplň pod drážní stezkou mezi kolejovým ložem sousedních kolejí, nacení se položkami ve sd 51 3. Způsob měření:</t>
  </si>
  <si>
    <t>R549510</t>
  </si>
  <si>
    <t>ŘEZÁNÍ KOLEJNIC BEZ OHLEDU NA TVAR</t>
  </si>
  <si>
    <t>1. Položka obsahuje: – veškeré práce a materiály spojené s řezáním kolejnic – příplatky za ztížené podmínky při práci v koleji, např. překážky po stranách koleje, práci v tunelu apod. 2. Položka neobsahuje: X 3. Způsob měření: Udává se počet kusů kompletní konstrukce nebo práce</t>
  </si>
  <si>
    <t>545121</t>
  </si>
  <si>
    <t>SVAR KOLEJNIC (STEJNÉHO TVARU) 49 E1, T JEDNOTLIVĚ</t>
  </si>
  <si>
    <t>549331</t>
  </si>
  <si>
    <t>ZŘÍZENÍ BEZSTYKOVÉ KOLEJE NA STÁVAJÍCÍCH ÚSECÍCH V KOLEJI</t>
  </si>
  <si>
    <t>R5910035030</t>
  </si>
  <si>
    <t>DOSAŽENÍ DOVOLENÉ UPÍNACÍ TEPLOTY V BK PRODLOUŽENÍM KOLEJNICOVÉHO PÁSU V KOLEJI TV. S49</t>
  </si>
  <si>
    <t>svar</t>
  </si>
  <si>
    <t>Dosažení dovolené upínací teploty v BK prodloužením kolejnicového pásu v koleji tv. S49</t>
  </si>
  <si>
    <t>R5901015020</t>
  </si>
  <si>
    <t>MĚŘENÍ PROSTOROVÉ POLOHY KOLEJE (APK)</t>
  </si>
  <si>
    <t>Měření prostorové polohy koleje  (APK)</t>
  </si>
  <si>
    <t>923941</t>
  </si>
  <si>
    <t>ZAJIŠŤOVACÍ ZNAČKA KONZOLOVÁ (K) VČETNĚ OCELOVÉHO SLOUPKU</t>
  </si>
  <si>
    <t>923471</t>
  </si>
  <si>
    <t>SKLONOVNÍK</t>
  </si>
  <si>
    <t>z výkresu č. 002 a TZ</t>
  </si>
  <si>
    <t>91323</t>
  </si>
  <si>
    <t>HEKTOMETROVNÍKY BETONOVÉ</t>
  </si>
  <si>
    <t>965311</t>
  </si>
  <si>
    <t>ROZEBRÁNÍ PŘEJEZDU, PŘECHODU Z DÍLCŮ</t>
  </si>
  <si>
    <t>921940</t>
  </si>
  <si>
    <t>MONTÁŽ PŘEJEZDU NEBO PŘECHODU Z JAKÝCHKOLIV VYZÍSKANÝCH NEBO REGENEROVANÝCH DÍLCŮ</t>
  </si>
  <si>
    <t>965010</t>
  </si>
  <si>
    <t>ODSTRANĚNÍ KOLEJOVÉHO LOŽE A DRÁŽNÍCH STEZEK</t>
  </si>
  <si>
    <t>965124</t>
  </si>
  <si>
    <t>DEMONTÁŽ KOLEJE NA DŘEVĚNÝCH PRAŽCÍCH ROZEBRÁNÍM DO SOUČÁSTÍ</t>
  </si>
  <si>
    <t>R015150</t>
  </si>
  <si>
    <t>901</t>
  </si>
  <si>
    <t>POPLATKY ZA LIKVIDACŮ ODPADŮ NEKONTAMINOVANÝCH - 17 05 08 ŠTĚRK Z KOLEJIŠTĚ, VČETNĚ DOPRAVY</t>
  </si>
  <si>
    <t>R015520</t>
  </si>
  <si>
    <t>906</t>
  </si>
  <si>
    <t>POPLATKY ZA LIKVIDACŮ ODPADŮ NEBEZPEČNÝCH - 17 02 04* ŽELEZNIČNÍ PRAŽCE DŘEVĚNÉ),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</si>
  <si>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s materiálem    
3. Způsob měření:    
(měrná jednotka - nejčastěji Tuna) určující množství odpadu vytříděného v souladu se zákonem č. 541/2020 Sb., o nakládání s odpady, v platném znění.</t>
  </si>
  <si>
    <t>D.2.1.1.1</t>
  </si>
  <si>
    <t>Kolejový spodek</t>
  </si>
  <si>
    <t xml:space="preserve">  SO 11-11-01</t>
  </si>
  <si>
    <t>Železniční spodek přejezdu P1649 v km 71,795</t>
  </si>
  <si>
    <t>SO 11-11-01</t>
  </si>
  <si>
    <t>11120</t>
  </si>
  <si>
    <t>ODSTRANĚNÍ KŘOVIN</t>
  </si>
  <si>
    <t>R11231</t>
  </si>
  <si>
    <t>ŠTĚPKOVÁNÍ DŘEVIN</t>
  </si>
  <si>
    <t>Zahrnuje potřebný stroj a odvoz vyzískaného materiálu dle pokynů zadávací dokumentace, položka je určena pro zpracování hmoty dřevin</t>
  </si>
  <si>
    <t>212636</t>
  </si>
  <si>
    <t>TRATIVODY KOMPL Z TRUB Z PLAST HM DN DO 150MM, RÝHA TŘ II</t>
  </si>
  <si>
    <t>21461</t>
  </si>
  <si>
    <t>SEPARAČNÍ GEOTEXTILIE</t>
  </si>
  <si>
    <t>87433</t>
  </si>
  <si>
    <t>POTRUBÍ Z TRUB PLASTOVÝCH ODPADNÍCH DN DO 150MM</t>
  </si>
  <si>
    <t>45152</t>
  </si>
  <si>
    <t>PODKLADNÍ A VÝPLŇOVÉ VRSTVY Z KAMENIVA DRCENÉHO</t>
  </si>
  <si>
    <t>894846</t>
  </si>
  <si>
    <t>ŠACHTY KANALIZAČNÍ PLASTOVÉ D 400MM</t>
  </si>
  <si>
    <t>z výkresů č. 001, 002 a TZ</t>
  </si>
  <si>
    <t>9181B</t>
  </si>
  <si>
    <t>ČELA PROPUSTU Z TRUB DN DO 400MM Z BETONU</t>
  </si>
  <si>
    <t>9183B2</t>
  </si>
  <si>
    <t>PROPUSTY Z TRUB DN 400MM ŽELEZOBETONOVÝCH</t>
  </si>
  <si>
    <t>935232</t>
  </si>
  <si>
    <t>PŘÍKOPOVÉ ŽLABY Z BETON TVÁRNIC ŠÍŘ DO 1200MM DO BETONU TL 100MM</t>
  </si>
  <si>
    <t>451312</t>
  </si>
  <si>
    <t>PODKLADNÍ A VÝPLŇOVÉ VRSTVY Z PROSTÉHO BETONU C12/15</t>
  </si>
  <si>
    <t>45131A</t>
  </si>
  <si>
    <t>PODKLADNÍ A VÝPLŇOVÉ VRSTVY Z PROSTÉHO BETONU C20/25</t>
  </si>
  <si>
    <t>12931</t>
  </si>
  <si>
    <t>ČIŠTĚNÍ PŘÍKOPŮ OD NÁNOSU DO 0,25M3/M</t>
  </si>
  <si>
    <t>12940</t>
  </si>
  <si>
    <t>ČIŠTĚNÍ RÁMOVÝCH A KLENBOVÝCH PROPUSTŮ OD NÁNOSŮ</t>
  </si>
  <si>
    <t>465512</t>
  </si>
  <si>
    <t>DLAŽBY Z LOMOVÉHO KAMENE NA MC</t>
  </si>
  <si>
    <t>R18214</t>
  </si>
  <si>
    <t>TERÉNNÍ ÚPRAVY</t>
  </si>
  <si>
    <t>položka zahrnuje úpravu terénu do požadovaného profilu</t>
  </si>
  <si>
    <t>18331</t>
  </si>
  <si>
    <t>SADOVNICKÉ OBDĚLÁNÍ PŮDY</t>
  </si>
  <si>
    <t>18241</t>
  </si>
  <si>
    <t>ZALOŽENÍ TRÁVNÍKU RUČNÍM VÝSEVEM</t>
  </si>
  <si>
    <t>R501101</t>
  </si>
  <si>
    <t>ZŘÍZENÍ KONSTRUKČNÍ VRSTVY TĚLESA ŽELEZNIČNÍHO SPODKU ZE ŠTĚRKODRTI STABILIZOVANÉ CEMENTEM</t>
  </si>
  <si>
    <t>1. Položka obsahuje: – nákup a dodání materiálů pro uvedenou stabilizaci v požadované kvalitě podle zadávací dokumentace, včetně pojiva – očištění podkladu případně zřízení spojovací vrstvy – uložení materiálů pro stabilizaci dle předepsaného technologického předpisu – zřízení vrstvy na místě nebo z dovezeného materiálu (z mísícího centra), bez rozlišení šířky, pokládání vrstvy po etapách, příp. dílčích vrstvách, včetně pracovních spar a spojů – hutnění na předepsanou míru hutnění – průkazní zkoušky, kontrolní zkoušky a kontrolní měření – úpravu napojení, ukončení a těsnění podél odvodňovacích zařízení, vpustí, šachet apod. – těsnění, tmelení a výplň spar a otvorů – ošetření úložiště po celou dobu práce v něm včetně klimatických opatření – ztížení v okolí vedení, konstrukcí a objektů a jejich dočasné zajištění – ztížení provádění vč. hutnění ve ztížených podmínkách a stísněných prostorech – úpravu povrchu vrstvy 2. Položka neobsahuje: X 3. Způsob měření: Měří se metr krychlový.</t>
  </si>
  <si>
    <t>501101</t>
  </si>
  <si>
    <t>ZŘÍZENÍ KONSTRUKČNÍ VRSTVY TĚLESA ŽELEZNIČNÍHO SPODKU ZE ŠTĚRKODRTI NOVÉ</t>
  </si>
  <si>
    <t>18120</t>
  </si>
  <si>
    <t>ÚPRAVA PLÁNĚ SE ZHUTNĚNÍM V HORNINĚ TŘ. II</t>
  </si>
  <si>
    <t>Technická specifikace položky odpovídá příslušné cenové soustavě.</t>
  </si>
  <si>
    <t>965841</t>
  </si>
  <si>
    <t>DEMONTÁŽ JAKÉKOLIV NÁVĚSTI</t>
  </si>
  <si>
    <t>923342</t>
  </si>
  <si>
    <t>RYCHLOSTNÍK N - TABULE Z UŽITÉHO MATERIÁLU</t>
  </si>
  <si>
    <t>R93331</t>
  </si>
  <si>
    <t>STATICKÁ ZATĚŽOVACÍ ZKOUŠKA</t>
  </si>
  <si>
    <t>STATICKÁ ZATĚŽOVACÍ ZKOUŠKA - PROVEDENÍ ZKOUŠKY SE VŠEMI POMOCNÝMI PRACEMI, VČ. VÝSTUPŮ A VYHODNOCENÍ</t>
  </si>
  <si>
    <t>OST</t>
  </si>
  <si>
    <t>Ostatní práce, demontáže</t>
  </si>
  <si>
    <t>R501101D</t>
  </si>
  <si>
    <t>ODSTRANĚNÍ KONSTRUKČNÍ VRSTVY TĚLESA ZE ŽELEZNIČNÍHO SPODKU ZE ŠTĚRKODRTI</t>
  </si>
  <si>
    <t>1. Položka obsahuje:  
 – odstranění koonstrukční vrstvy ručně nebo mechanizací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</si>
  <si>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96615</t>
  </si>
  <si>
    <t>BOURÁNÍ KONSTRUKCÍ Z PROSTÉHO BETONU</t>
  </si>
  <si>
    <t>R015140</t>
  </si>
  <si>
    <t>910</t>
  </si>
  <si>
    <t>POPLATKY ZA LIKVIDACI ODPADŮ NEKONTAMINOVANÝCH - 17 01 01 BETON Z DEMOLIC OBJEKTŮ, ZÁKLADŮ TV, VČETNĚ DOPRAVY</t>
  </si>
  <si>
    <t>R015160</t>
  </si>
  <si>
    <t>908</t>
  </si>
  <si>
    <t>POPLATKY ZA LIKVIDACŮ ODPADŮ NEKONTAMINOVANÝCH - 02 01 03 SMÝCENÉ STROMY A KEŘE, VČETNĚ DOPRAVY</t>
  </si>
  <si>
    <t>D.2.1.3</t>
  </si>
  <si>
    <t>Přejezdy a přechody</t>
  </si>
  <si>
    <t xml:space="preserve">  SO 11-13-01</t>
  </si>
  <si>
    <t>Přejezdová konstrukce přejezdu P1649 v km 71,795</t>
  </si>
  <si>
    <t>SO 11-13-01</t>
  </si>
  <si>
    <t>921112</t>
  </si>
  <si>
    <t>ŽELEZNIČNÍ PŘEJEZD CELOPRYŽOVÝ NA BETONOVÝCH PRAŽCÍCH</t>
  </si>
  <si>
    <t>31815</t>
  </si>
  <si>
    <t>ZDI ODDĚLOVACÍ A OHRADNÍ Z DÍLCŮ Z PLAST HMOT</t>
  </si>
  <si>
    <t>27211</t>
  </si>
  <si>
    <t>ZÁKLADY Z DÍLCŮ BETONOVÝCH</t>
  </si>
  <si>
    <t>Komunikace</t>
  </si>
  <si>
    <t>56330</t>
  </si>
  <si>
    <t>VOZOVKOVÉ VRSTVY ZE ŠTĚRKODRTI</t>
  </si>
  <si>
    <t>574A03</t>
  </si>
  <si>
    <t>ASFALTOVÝ BETON PRO OBRUSNÉ VRSTVY ACO 11</t>
  </si>
  <si>
    <t>574E06</t>
  </si>
  <si>
    <t>ASFALTOVÝ BETON PRO PODKLADNÍ VRSTVY ACP 16+, 16S</t>
  </si>
  <si>
    <t>574C06</t>
  </si>
  <si>
    <t>ASFALTOVÝ BETON PRO LOŽNÍ VRSTVY ACL 16+, 16S</t>
  </si>
  <si>
    <t>572211</t>
  </si>
  <si>
    <t>SPOJOVACÍ POSTŘIK Z ASFALTU DO 0,5KG/M2</t>
  </si>
  <si>
    <t>931322</t>
  </si>
  <si>
    <t>TĚSNĚNÍ DILATAČ SPAR ASF ZÁLIVKOU MODIFIK PRŮŘ DO 200MM2</t>
  </si>
  <si>
    <t>93818</t>
  </si>
  <si>
    <t>OČIŠTĚNÍ ASFALT VOZOVEK ZAMETENÍM</t>
  </si>
  <si>
    <t>96687</t>
  </si>
  <si>
    <t>VYBOURÁNÍ ULIČNÍCH VPUSTÍ KOMPLETNÍCH</t>
  </si>
  <si>
    <t>R015130</t>
  </si>
  <si>
    <t>912</t>
  </si>
  <si>
    <t>POPLATKY ZA LIKVIDACŮ ODPADŮ NEKONTAMINOVANÝCH - 17 03 02 VYBOURANÝ ASFALTOVÝ BETON BEZ DEHTU, VČETNĚ DOPRAVY</t>
  </si>
  <si>
    <t>R015330</t>
  </si>
  <si>
    <t>911</t>
  </si>
  <si>
    <t>POPLATKY ZA LIKVIDACŮ ODPADŮ NEKONTAMINOVANÝCH - 17 05 04 KAMENNÁ SUŤ, VČETNĚ DOPRAVY</t>
  </si>
  <si>
    <t>R3720</t>
  </si>
  <si>
    <t>POMOC PRÁCE ZAJIŠŤ NEBO ZŘÍZ REGULACI A OCHRANU DOPRAVY - DIO</t>
  </si>
  <si>
    <t>zahrnuje objednatelem povolené náklady na služby pro zhotovitele</t>
  </si>
  <si>
    <t>OSTATNÍ POŽADAVKY - INŽENÝRSKÉ PRÁCE</t>
  </si>
  <si>
    <t>NÁKLADY NA INŽENÝRSKÉ PRÁCE V PRŮBĚHU REALIZACE</t>
  </si>
  <si>
    <t>Ostatní práce</t>
  </si>
  <si>
    <t>93513</t>
  </si>
  <si>
    <t>ŠTĚRBINOVÉ ŽLABY Z BET DÍLCŮ ŠÍŘ 500MM VÝŠ 500MM</t>
  </si>
  <si>
    <t>17360</t>
  </si>
  <si>
    <t>ZEMNÍ KRAJNICE A DOSYPÁVKY Z HORNIN KAMENITÝCH</t>
  </si>
  <si>
    <t>915211</t>
  </si>
  <si>
    <t>VODOROVNÉ DOPRAVNÍ ZNAČENÍ PLASTEM HLADKÉ - DODÁVKA A POKLÁDKA</t>
  </si>
  <si>
    <t>919113</t>
  </si>
  <si>
    <t>ŘEZÁNÍ ASFALTOVÉHO KRYTU VOZOVEK TL DO 150MM</t>
  </si>
  <si>
    <t>11313</t>
  </si>
  <si>
    <t>ODSTRANĚNÍ KRYTU ZPEVNĚNÝCH PLOCH S ASFALTOVÝM POJIVEM</t>
  </si>
  <si>
    <t>11333</t>
  </si>
  <si>
    <t>ODSTRANĚNÍ PODKLADU ZPEVNĚNÝCH PLOCH S ASFALT POJIVEM</t>
  </si>
  <si>
    <t>D.2.3.6</t>
  </si>
  <si>
    <t>Rozvody VN, NN, osvětlení a dálkové ovládání odpojovačů</t>
  </si>
  <si>
    <t xml:space="preserve">  SO 11-76-01</t>
  </si>
  <si>
    <t>Elektrická přípojka NN přejezdu P1649 v km 71,795</t>
  </si>
  <si>
    <t>SO 11-76-01</t>
  </si>
  <si>
    <t>2022_OTSKP</t>
  </si>
  <si>
    <t>Pokládka a montáž</t>
  </si>
  <si>
    <t>744I01</t>
  </si>
  <si>
    <t>POJISTKOVÁ VLOŽKA DO 160 A</t>
  </si>
  <si>
    <t>z výkresu č. 004 a TZ</t>
  </si>
  <si>
    <t>R75IJ12</t>
  </si>
  <si>
    <t>MĚŘENÍ A ZKOUŠENÍ KABELŮ, VČ. PROTOKOLŮ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</si>
  <si>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 2. Položka neobsahuje: X 3. Způsob měření: Udává se vždy pár, tj. po dvou kusech.</t>
  </si>
  <si>
    <t>744633</t>
  </si>
  <si>
    <t>JISTIČ TŘÍPÓLOVÝ (10 KA) OD 13 DO 20 A</t>
  </si>
  <si>
    <t>z výkresů č. 004, 005 a TZ</t>
  </si>
  <si>
    <t>744634</t>
  </si>
  <si>
    <t>JISTIČ TŘÍPÓLOVÝ (10 KA) OD 25 DO 40 A</t>
  </si>
  <si>
    <t>75B671</t>
  </si>
  <si>
    <t>ODDĚLOVACÍ TRANSFORMÁTOR - DODÁVKA</t>
  </si>
  <si>
    <t>z výkresu č. 005 a TZ</t>
  </si>
  <si>
    <t>75B677</t>
  </si>
  <si>
    <t>ODDĚLOVACÍ TRANSFORMÁTOR - MONTÁŽ</t>
  </si>
  <si>
    <t>744Q21</t>
  </si>
  <si>
    <t>SVODIČ PŘEPĚTÍ TYP 1+2 (TŘÍDA B+C) 1-2 PÓLOVÝ</t>
  </si>
  <si>
    <t>R744P04</t>
  </si>
  <si>
    <t>ODDĚLOVACÍ TLUMIVKA 16A</t>
  </si>
  <si>
    <t>1. Položka obsahuje: – veškerý spojovací materiál vč. připojovacího vedení – technický popis viz. projektová dokumentace 2. Položka neobsahuje: X 3. Způsob měření: Udává se počet kusů kompletní konstrukce nebo práce.</t>
  </si>
  <si>
    <t>747111</t>
  </si>
  <si>
    <t>KONTROLA SILOVÝCH ROZVADĚČŮ NN, 1 POLE</t>
  </si>
  <si>
    <t>747701</t>
  </si>
  <si>
    <t>DOKONČOVACÍ MONTÁŽNÍ PRÁCE NA ELEKTRICKÉM ZAŘÍZENÍ</t>
  </si>
  <si>
    <t>R701DBF</t>
  </si>
  <si>
    <t>ZAJIŠTĚNÍ OTVORU PROTI VNIKNUTÍ VODY</t>
  </si>
  <si>
    <t>ZAJIŠTĚNÍ OTVORU PROTI VNIKNUTÍ VODY - DODÁVKA A MONTÁŽ</t>
  </si>
  <si>
    <t>744Z05</t>
  </si>
  <si>
    <t>DEMONTÁŽ JISTIČE NEBO VYPÍNAČE Z ROZVADĚČE NN</t>
  </si>
  <si>
    <t>703211</t>
  </si>
  <si>
    <t>KABELOVÝ ŽLAB NOSNÝ/DRÁTĚNÝ ŽÁROVĚ ZINKOVANÝ VČETNĚ UPEVNĚNÍ A PŘÍSLUŠENSTVÍ SVĚTLÉ ŠÍŘKY DO 100 MM</t>
  </si>
  <si>
    <t>R759999</t>
  </si>
  <si>
    <t>PODÍL PŘIDRUŽENÝCH MONTÁŽNÍCH PRACÍ A MATERIÁLU</t>
  </si>
  <si>
    <t>podíl přidružených motážních prací a materiálu</t>
  </si>
  <si>
    <t>74F323</t>
  </si>
  <si>
    <t>D.9.8</t>
  </si>
  <si>
    <t>Všeobecný objekt</t>
  </si>
  <si>
    <t xml:space="preserve">  SO 98-98</t>
  </si>
  <si>
    <t>SO 98-98</t>
  </si>
  <si>
    <t>Dokumentace stavby</t>
  </si>
  <si>
    <t>VSEOB001</t>
  </si>
  <si>
    <t>Dokumentace skutečného provedení stavby, geodetická část</t>
  </si>
  <si>
    <t>R-položka</t>
  </si>
  <si>
    <t>Vypracování vybrané části dokumentace skutečného provedení (DSPS)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</si>
  <si>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</si>
  <si>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</si>
  <si>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</si>
  <si>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</si>
  <si>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</si>
  <si>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</si>
  <si>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</si>
  <si>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</si>
  <si>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</si>
  <si>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</si>
  <si>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</si>
  <si>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</si>
  <si>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</si>
  <si>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</si>
  <si>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</si>
  <si>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</si>
  <si>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VSEOB006</t>
  </si>
  <si>
    <t>Exkurze</t>
  </si>
  <si>
    <t>Exkurze dle zákona o zadávání veřejných zakázek</t>
  </si>
  <si>
    <t>Předpoklad 1 exkurze v době realizace stavby</t>
  </si>
  <si>
    <t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 
2. Položka neobsahuje: zapůjčení vhodné obuvi (zajišťuje si každý návštěvník sám) a dopravu mezi navštívenými místy 
3. Měrná jednotka: KUS  
4. Způsob měření:  soubor všech úkonů a činností, které jsou třeba k uskutečnění akce pro jednu skupinu návštěvníků 
5. Hlavní materiál:0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</si>
</sst>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sharedStrings" Target="sharedStrings.xml" /><Relationship Id="rId1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0+C10+C12+C14+C16+C18+C20+C22</f>
      </c>
    </row>
    <row r="7" spans="2:3" ht="12.75" customHeight="1">
      <c r="B7" s="8" t="s">
        <v>7</v>
      </c>
      <c s="10">
        <f>0+E10+E12+E14+E16+E18+E20+E22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01-01-31'!K8+'PS 01-01-31'!M8</f>
      </c>
      <c s="14">
        <f>C11*0.21</f>
      </c>
      <c s="14">
        <f>C11+D11</f>
      </c>
      <c s="13">
        <f>'PS 01-01-31'!T7</f>
      </c>
    </row>
    <row r="12" spans="1:6" ht="12.75">
      <c r="A12" s="11" t="s">
        <v>375</v>
      </c>
      <c s="12" t="s">
        <v>376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377</v>
      </c>
      <c s="12" t="s">
        <v>378</v>
      </c>
      <c s="14">
        <f>'PS 11-02-11'!K8+'PS 11-02-11'!M8</f>
      </c>
      <c s="14">
        <f>C13*0.21</f>
      </c>
      <c s="14">
        <f>C13+D13</f>
      </c>
      <c s="13">
        <f>'PS 11-02-11'!T7</f>
      </c>
    </row>
    <row r="14" spans="1:6" ht="12.75">
      <c r="A14" s="11" t="s">
        <v>433</v>
      </c>
      <c s="12" t="s">
        <v>434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435</v>
      </c>
      <c s="12" t="s">
        <v>436</v>
      </c>
      <c s="14">
        <f>'SO 11-10-01'!K8+'SO 11-10-01'!M8</f>
      </c>
      <c s="14">
        <f>C15*0.21</f>
      </c>
      <c s="14">
        <f>C15+D15</f>
      </c>
      <c s="13">
        <f>'SO 11-10-01'!T7</f>
      </c>
    </row>
    <row r="16" spans="1:6" ht="12.75">
      <c r="A16" s="11" t="s">
        <v>497</v>
      </c>
      <c s="12" t="s">
        <v>498</v>
      </c>
      <c s="14">
        <f>0+C17</f>
      </c>
      <c s="14">
        <f>C16*0.21</f>
      </c>
      <c s="14">
        <f>0+E17</f>
      </c>
      <c s="13">
        <f>0+F17</f>
      </c>
    </row>
    <row r="17" spans="1:6" ht="12.75">
      <c r="A17" s="11" t="s">
        <v>499</v>
      </c>
      <c s="12" t="s">
        <v>500</v>
      </c>
      <c s="14">
        <f>'SO 11-11-01'!K8+'SO 11-11-01'!M8</f>
      </c>
      <c s="14">
        <f>C17*0.21</f>
      </c>
      <c s="14">
        <f>C17+D17</f>
      </c>
      <c s="13">
        <f>'SO 11-11-01'!T7</f>
      </c>
    </row>
    <row r="18" spans="1:6" ht="12.75">
      <c r="A18" s="11" t="s">
        <v>569</v>
      </c>
      <c s="12" t="s">
        <v>570</v>
      </c>
      <c s="14">
        <f>0+C19</f>
      </c>
      <c s="14">
        <f>C18*0.21</f>
      </c>
      <c s="14">
        <f>0+E19</f>
      </c>
      <c s="13">
        <f>0+F19</f>
      </c>
    </row>
    <row r="19" spans="1:6" ht="12.75">
      <c r="A19" s="11" t="s">
        <v>571</v>
      </c>
      <c s="12" t="s">
        <v>572</v>
      </c>
      <c s="14">
        <f>'SO 11-13-01'!K8+'SO 11-13-01'!M8</f>
      </c>
      <c s="14">
        <f>C19*0.21</f>
      </c>
      <c s="14">
        <f>C19+D19</f>
      </c>
      <c s="13">
        <f>'SO 11-13-01'!T7</f>
      </c>
    </row>
    <row r="20" spans="1:6" ht="12.75">
      <c r="A20" s="11" t="s">
        <v>621</v>
      </c>
      <c s="12" t="s">
        <v>622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623</v>
      </c>
      <c s="12" t="s">
        <v>624</v>
      </c>
      <c s="14">
        <f>'SO 11-76-01'!K8+'SO 11-76-01'!M8</f>
      </c>
      <c s="14">
        <f>C21*0.21</f>
      </c>
      <c s="14">
        <f>C21+D21</f>
      </c>
      <c s="13">
        <f>'SO 11-76-01'!T7</f>
      </c>
    </row>
    <row r="22" spans="1:6" ht="12.75">
      <c r="A22" s="11" t="s">
        <v>664</v>
      </c>
      <c s="12" t="s">
        <v>665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666</v>
      </c>
      <c s="12" t="s">
        <v>665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COUNTIFS(L8:L360,"=0",A8:A360,"P")+COUNTIFS(L8:L360,"",A8:A360,"P")+SUM(Q8:Q360)</f>
      </c>
    </row>
    <row r="8" spans="1:13" ht="12.75">
      <c r="A8" t="s">
        <v>44</v>
      </c>
      <c r="C8" s="28" t="s">
        <v>45</v>
      </c>
      <c r="E8" s="30" t="s">
        <v>17</v>
      </c>
      <c r="J8" s="29">
        <f>0+J9+J74+J155+J220+J293+J306+J347</f>
      </c>
      <c s="29">
        <f>0+K9+K74+K155+K220+K293+K306+K347</f>
      </c>
      <c s="29">
        <f>0+L9+L74+L155+L220+L293+L306+L347</f>
      </c>
      <c s="29">
        <f>0+M9+M74+M155+M220+M293+M306+M347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</f>
      </c>
      <c s="32">
        <f>0+M10+M14+M18+M22+M26+M30+M34+M38+M42+M46+M50+M54+M58+M62+M66+M70</f>
      </c>
    </row>
    <row r="10" spans="1:16" ht="25.5">
      <c r="A10" t="s">
        <v>49</v>
      </c>
      <c s="34" t="s">
        <v>47</v>
      </c>
      <c s="34" t="s">
        <v>50</v>
      </c>
      <c s="35" t="s">
        <v>47</v>
      </c>
      <c s="6" t="s">
        <v>51</v>
      </c>
      <c s="36" t="s">
        <v>52</v>
      </c>
      <c s="37">
        <v>0.482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57</v>
      </c>
    </row>
    <row r="13" spans="1:5" ht="63.75">
      <c r="A13" t="s">
        <v>58</v>
      </c>
      <c r="E13" s="39" t="s">
        <v>59</v>
      </c>
    </row>
    <row r="14" spans="1:16" ht="12.75">
      <c r="A14" t="s">
        <v>49</v>
      </c>
      <c s="34" t="s">
        <v>27</v>
      </c>
      <c s="34" t="s">
        <v>60</v>
      </c>
      <c s="35" t="s">
        <v>47</v>
      </c>
      <c s="6" t="s">
        <v>61</v>
      </c>
      <c s="36" t="s">
        <v>62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64</v>
      </c>
    </row>
    <row r="18" spans="1:16" ht="12.75">
      <c r="A18" t="s">
        <v>49</v>
      </c>
      <c s="34" t="s">
        <v>26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68</v>
      </c>
    </row>
    <row r="22" spans="1:16" ht="12.75">
      <c r="A22" t="s">
        <v>49</v>
      </c>
      <c s="34" t="s">
        <v>69</v>
      </c>
      <c s="34" t="s">
        <v>70</v>
      </c>
      <c s="35" t="s">
        <v>47</v>
      </c>
      <c s="6" t="s">
        <v>71</v>
      </c>
      <c s="36" t="s">
        <v>72</v>
      </c>
      <c s="37">
        <v>90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74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77</v>
      </c>
      <c s="35" t="s">
        <v>47</v>
      </c>
      <c s="6" t="s">
        <v>78</v>
      </c>
      <c s="36" t="s">
        <v>72</v>
      </c>
      <c s="37">
        <v>10.24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79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81</v>
      </c>
      <c s="35" t="s">
        <v>47</v>
      </c>
      <c s="6" t="s">
        <v>82</v>
      </c>
      <c s="36" t="s">
        <v>72</v>
      </c>
      <c s="37">
        <v>181.6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83</v>
      </c>
    </row>
    <row r="33" spans="1:5" ht="229.5">
      <c r="A33" t="s">
        <v>58</v>
      </c>
      <c r="E33" s="39" t="s">
        <v>84</v>
      </c>
    </row>
    <row r="34" spans="1:16" ht="12.75">
      <c r="A34" t="s">
        <v>49</v>
      </c>
      <c s="34" t="s">
        <v>85</v>
      </c>
      <c s="34" t="s">
        <v>86</v>
      </c>
      <c s="35" t="s">
        <v>47</v>
      </c>
      <c s="6" t="s">
        <v>87</v>
      </c>
      <c s="36" t="s">
        <v>88</v>
      </c>
      <c s="37">
        <v>92.5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89</v>
      </c>
    </row>
    <row r="37" spans="1:5" ht="12.75">
      <c r="A37" t="s">
        <v>58</v>
      </c>
      <c r="E37" s="39" t="s">
        <v>75</v>
      </c>
    </row>
    <row r="38" spans="1:16" ht="25.5">
      <c r="A38" t="s">
        <v>49</v>
      </c>
      <c s="34" t="s">
        <v>90</v>
      </c>
      <c s="34" t="s">
        <v>91</v>
      </c>
      <c s="35" t="s">
        <v>47</v>
      </c>
      <c s="6" t="s">
        <v>92</v>
      </c>
      <c s="36" t="s">
        <v>88</v>
      </c>
      <c s="37">
        <v>28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63</v>
      </c>
    </row>
    <row r="41" spans="1:5" ht="25.5">
      <c r="A41" t="s">
        <v>58</v>
      </c>
      <c r="E41" s="39" t="s">
        <v>93</v>
      </c>
    </row>
    <row r="42" spans="1:16" ht="12.75">
      <c r="A42" t="s">
        <v>49</v>
      </c>
      <c s="34" t="s">
        <v>94</v>
      </c>
      <c s="34" t="s">
        <v>95</v>
      </c>
      <c s="35" t="s">
        <v>47</v>
      </c>
      <c s="6" t="s">
        <v>96</v>
      </c>
      <c s="36" t="s">
        <v>88</v>
      </c>
      <c s="37">
        <v>482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63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97</v>
      </c>
      <c s="34" t="s">
        <v>98</v>
      </c>
      <c s="35" t="s">
        <v>47</v>
      </c>
      <c s="6" t="s">
        <v>99</v>
      </c>
      <c s="36" t="s">
        <v>72</v>
      </c>
      <c s="37">
        <v>183.92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63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101</v>
      </c>
      <c s="35" t="s">
        <v>47</v>
      </c>
      <c s="6" t="s">
        <v>102</v>
      </c>
      <c s="36" t="s">
        <v>103</v>
      </c>
      <c s="37">
        <v>279.8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104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105</v>
      </c>
      <c s="34" t="s">
        <v>106</v>
      </c>
      <c s="35" t="s">
        <v>47</v>
      </c>
      <c s="6" t="s">
        <v>107</v>
      </c>
      <c s="36" t="s">
        <v>88</v>
      </c>
      <c s="37">
        <v>91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108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109</v>
      </c>
      <c s="34" t="s">
        <v>110</v>
      </c>
      <c s="35" t="s">
        <v>47</v>
      </c>
      <c s="6" t="s">
        <v>111</v>
      </c>
      <c s="36" t="s">
        <v>62</v>
      </c>
      <c s="37">
        <v>20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112</v>
      </c>
      <c s="34" t="s">
        <v>113</v>
      </c>
      <c s="35" t="s">
        <v>47</v>
      </c>
      <c s="6" t="s">
        <v>114</v>
      </c>
      <c s="36" t="s">
        <v>62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115</v>
      </c>
    </row>
    <row r="65" spans="1:5" ht="12.75">
      <c r="A65" t="s">
        <v>58</v>
      </c>
      <c r="E65" s="39" t="s">
        <v>75</v>
      </c>
    </row>
    <row r="66" spans="1:16" ht="25.5">
      <c r="A66" t="s">
        <v>49</v>
      </c>
      <c s="34" t="s">
        <v>116</v>
      </c>
      <c s="34" t="s">
        <v>117</v>
      </c>
      <c s="35" t="s">
        <v>47</v>
      </c>
      <c s="6" t="s">
        <v>118</v>
      </c>
      <c s="36" t="s">
        <v>62</v>
      </c>
      <c s="37">
        <v>6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25.5">
      <c r="A70" t="s">
        <v>49</v>
      </c>
      <c s="34" t="s">
        <v>119</v>
      </c>
      <c s="34" t="s">
        <v>120</v>
      </c>
      <c s="35" t="s">
        <v>121</v>
      </c>
      <c s="6" t="s">
        <v>122</v>
      </c>
      <c s="36" t="s">
        <v>123</v>
      </c>
      <c s="37">
        <v>22.56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124</v>
      </c>
    </row>
    <row r="72" spans="1:5" ht="12.75">
      <c r="A72" s="35" t="s">
        <v>56</v>
      </c>
      <c r="E72" s="40" t="s">
        <v>63</v>
      </c>
    </row>
    <row r="73" spans="1:5" ht="165.75">
      <c r="A73" t="s">
        <v>58</v>
      </c>
      <c r="E73" s="39" t="s">
        <v>125</v>
      </c>
    </row>
    <row r="74" spans="1:13" ht="12.75">
      <c r="A74" t="s">
        <v>46</v>
      </c>
      <c r="C74" s="31" t="s">
        <v>27</v>
      </c>
      <c r="E74" s="33" t="s">
        <v>126</v>
      </c>
      <c r="J74" s="32">
        <f>0</f>
      </c>
      <c s="32">
        <f>0</f>
      </c>
      <c s="32">
        <f>0+L75+L79+L83+L87+L91+L95+L99+L103+L107+L111+L115+L119+L123+L127+L131+L135+L139+L143+L147+L151</f>
      </c>
      <c s="32">
        <f>0+M75+M79+M83+M87+M91+M95+M99+M103+M107+M111+M115+M119+M123+M127+M131+M135+M139+M143+M147+M151</f>
      </c>
    </row>
    <row r="75" spans="1:16" ht="12.75">
      <c r="A75" t="s">
        <v>49</v>
      </c>
      <c s="34" t="s">
        <v>127</v>
      </c>
      <c s="34" t="s">
        <v>128</v>
      </c>
      <c s="35" t="s">
        <v>47</v>
      </c>
      <c s="6" t="s">
        <v>129</v>
      </c>
      <c s="36" t="s">
        <v>130</v>
      </c>
      <c s="37">
        <v>3.691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131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133</v>
      </c>
      <c s="35" t="s">
        <v>47</v>
      </c>
      <c s="6" t="s">
        <v>134</v>
      </c>
      <c s="36" t="s">
        <v>130</v>
      </c>
      <c s="37">
        <v>13.2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135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137</v>
      </c>
      <c s="35" t="s">
        <v>47</v>
      </c>
      <c s="6" t="s">
        <v>138</v>
      </c>
      <c s="36" t="s">
        <v>130</v>
      </c>
      <c s="37">
        <v>3.691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131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140</v>
      </c>
      <c s="35" t="s">
        <v>47</v>
      </c>
      <c s="6" t="s">
        <v>141</v>
      </c>
      <c s="36" t="s">
        <v>130</v>
      </c>
      <c s="37">
        <v>13.2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135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143</v>
      </c>
      <c s="35" t="s">
        <v>47</v>
      </c>
      <c s="6" t="s">
        <v>144</v>
      </c>
      <c s="36" t="s">
        <v>62</v>
      </c>
      <c s="37">
        <v>16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145</v>
      </c>
    </row>
    <row r="94" spans="1:5" ht="12.75">
      <c r="A94" t="s">
        <v>58</v>
      </c>
      <c r="E94" s="39" t="s">
        <v>75</v>
      </c>
    </row>
    <row r="95" spans="1:16" ht="25.5">
      <c r="A95" t="s">
        <v>49</v>
      </c>
      <c s="34" t="s">
        <v>146</v>
      </c>
      <c s="34" t="s">
        <v>147</v>
      </c>
      <c s="35" t="s">
        <v>47</v>
      </c>
      <c s="6" t="s">
        <v>148</v>
      </c>
      <c s="36" t="s">
        <v>62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145</v>
      </c>
    </row>
    <row r="98" spans="1:5" ht="12.75">
      <c r="A98" t="s">
        <v>58</v>
      </c>
      <c r="E98" s="39" t="s">
        <v>75</v>
      </c>
    </row>
    <row r="99" spans="1:16" ht="25.5">
      <c r="A99" t="s">
        <v>49</v>
      </c>
      <c s="34" t="s">
        <v>149</v>
      </c>
      <c s="34" t="s">
        <v>150</v>
      </c>
      <c s="35" t="s">
        <v>47</v>
      </c>
      <c s="6" t="s">
        <v>151</v>
      </c>
      <c s="36" t="s">
        <v>62</v>
      </c>
      <c s="37">
        <v>3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152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154</v>
      </c>
      <c s="35" t="s">
        <v>47</v>
      </c>
      <c s="6" t="s">
        <v>155</v>
      </c>
      <c s="36" t="s">
        <v>156</v>
      </c>
      <c s="37">
        <v>100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63</v>
      </c>
    </row>
    <row r="106" spans="1:5" ht="38.25">
      <c r="A106" t="s">
        <v>58</v>
      </c>
      <c r="E106" s="39" t="s">
        <v>157</v>
      </c>
    </row>
    <row r="107" spans="1:16" ht="12.75">
      <c r="A107" t="s">
        <v>49</v>
      </c>
      <c s="34" t="s">
        <v>158</v>
      </c>
      <c s="34" t="s">
        <v>159</v>
      </c>
      <c s="35" t="s">
        <v>47</v>
      </c>
      <c s="6" t="s">
        <v>160</v>
      </c>
      <c s="36" t="s">
        <v>156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63</v>
      </c>
    </row>
    <row r="110" spans="1:5" ht="38.25">
      <c r="A110" t="s">
        <v>58</v>
      </c>
      <c r="E110" s="39" t="s">
        <v>161</v>
      </c>
    </row>
    <row r="111" spans="1:16" ht="12.75">
      <c r="A111" t="s">
        <v>49</v>
      </c>
      <c s="34" t="s">
        <v>162</v>
      </c>
      <c s="34" t="s">
        <v>163</v>
      </c>
      <c s="35" t="s">
        <v>47</v>
      </c>
      <c s="6" t="s">
        <v>164</v>
      </c>
      <c s="36" t="s">
        <v>88</v>
      </c>
      <c s="37">
        <v>20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145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166</v>
      </c>
      <c s="35" t="s">
        <v>47</v>
      </c>
      <c s="6" t="s">
        <v>167</v>
      </c>
      <c s="36" t="s">
        <v>88</v>
      </c>
      <c s="37">
        <v>91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145</v>
      </c>
    </row>
    <row r="118" spans="1:5" ht="12.75">
      <c r="A118" t="s">
        <v>58</v>
      </c>
      <c r="E118" s="39" t="s">
        <v>75</v>
      </c>
    </row>
    <row r="119" spans="1:16" ht="25.5">
      <c r="A119" t="s">
        <v>49</v>
      </c>
      <c s="34" t="s">
        <v>168</v>
      </c>
      <c s="34" t="s">
        <v>169</v>
      </c>
      <c s="35" t="s">
        <v>47</v>
      </c>
      <c s="6" t="s">
        <v>170</v>
      </c>
      <c s="36" t="s">
        <v>62</v>
      </c>
      <c s="37">
        <v>4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145</v>
      </c>
    </row>
    <row r="122" spans="1:5" ht="12.75">
      <c r="A122" t="s">
        <v>58</v>
      </c>
      <c r="E122" s="39" t="s">
        <v>75</v>
      </c>
    </row>
    <row r="123" spans="1:16" ht="25.5">
      <c r="A123" t="s">
        <v>49</v>
      </c>
      <c s="34" t="s">
        <v>171</v>
      </c>
      <c s="34" t="s">
        <v>172</v>
      </c>
      <c s="35" t="s">
        <v>47</v>
      </c>
      <c s="6" t="s">
        <v>173</v>
      </c>
      <c s="36" t="s">
        <v>62</v>
      </c>
      <c s="37">
        <v>6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145</v>
      </c>
    </row>
    <row r="126" spans="1:5" ht="12.75">
      <c r="A126" t="s">
        <v>58</v>
      </c>
      <c r="E126" s="39" t="s">
        <v>75</v>
      </c>
    </row>
    <row r="127" spans="1:16" ht="12.75">
      <c r="A127" t="s">
        <v>49</v>
      </c>
      <c s="34" t="s">
        <v>174</v>
      </c>
      <c s="34" t="s">
        <v>175</v>
      </c>
      <c s="35" t="s">
        <v>47</v>
      </c>
      <c s="6" t="s">
        <v>176</v>
      </c>
      <c s="36" t="s">
        <v>62</v>
      </c>
      <c s="37">
        <v>5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73</v>
      </c>
      <c>
        <f>(M127*21)/100</f>
      </c>
      <c t="s">
        <v>27</v>
      </c>
    </row>
    <row r="128" spans="1:5" ht="12.75">
      <c r="A128" s="35" t="s">
        <v>54</v>
      </c>
      <c r="E128" s="39" t="s">
        <v>55</v>
      </c>
    </row>
    <row r="129" spans="1:5" ht="12.75">
      <c r="A129" s="35" t="s">
        <v>56</v>
      </c>
      <c r="E129" s="40" t="s">
        <v>63</v>
      </c>
    </row>
    <row r="130" spans="1:5" ht="12.75">
      <c r="A130" t="s">
        <v>58</v>
      </c>
      <c r="E130" s="39" t="s">
        <v>75</v>
      </c>
    </row>
    <row r="131" spans="1:16" ht="12.75">
      <c r="A131" t="s">
        <v>49</v>
      </c>
      <c s="34" t="s">
        <v>177</v>
      </c>
      <c s="34" t="s">
        <v>178</v>
      </c>
      <c s="35" t="s">
        <v>47</v>
      </c>
      <c s="6" t="s">
        <v>179</v>
      </c>
      <c s="36" t="s">
        <v>62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73</v>
      </c>
      <c>
        <f>(M131*21)/100</f>
      </c>
      <c t="s">
        <v>27</v>
      </c>
    </row>
    <row r="132" spans="1:5" ht="12.75">
      <c r="A132" s="35" t="s">
        <v>54</v>
      </c>
      <c r="E132" s="39" t="s">
        <v>55</v>
      </c>
    </row>
    <row r="133" spans="1:5" ht="12.75">
      <c r="A133" s="35" t="s">
        <v>56</v>
      </c>
      <c r="E133" s="40" t="s">
        <v>63</v>
      </c>
    </row>
    <row r="134" spans="1:5" ht="12.75">
      <c r="A134" t="s">
        <v>58</v>
      </c>
      <c r="E134" s="39" t="s">
        <v>75</v>
      </c>
    </row>
    <row r="135" spans="1:16" ht="12.75">
      <c r="A135" t="s">
        <v>49</v>
      </c>
      <c s="34" t="s">
        <v>180</v>
      </c>
      <c s="34" t="s">
        <v>181</v>
      </c>
      <c s="35" t="s">
        <v>47</v>
      </c>
      <c s="6" t="s">
        <v>182</v>
      </c>
      <c s="36" t="s">
        <v>62</v>
      </c>
      <c s="37">
        <v>50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73</v>
      </c>
      <c>
        <f>(M135*21)/100</f>
      </c>
      <c t="s">
        <v>27</v>
      </c>
    </row>
    <row r="136" spans="1:5" ht="12.75">
      <c r="A136" s="35" t="s">
        <v>54</v>
      </c>
      <c r="E136" s="39" t="s">
        <v>55</v>
      </c>
    </row>
    <row r="137" spans="1:5" ht="12.75">
      <c r="A137" s="35" t="s">
        <v>56</v>
      </c>
      <c r="E137" s="40" t="s">
        <v>115</v>
      </c>
    </row>
    <row r="138" spans="1:5" ht="12.75">
      <c r="A138" t="s">
        <v>58</v>
      </c>
      <c r="E138" s="39" t="s">
        <v>75</v>
      </c>
    </row>
    <row r="139" spans="1:16" ht="12.75">
      <c r="A139" t="s">
        <v>49</v>
      </c>
      <c s="34" t="s">
        <v>183</v>
      </c>
      <c s="34" t="s">
        <v>184</v>
      </c>
      <c s="35" t="s">
        <v>47</v>
      </c>
      <c s="6" t="s">
        <v>185</v>
      </c>
      <c s="36" t="s">
        <v>62</v>
      </c>
      <c s="37">
        <v>7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73</v>
      </c>
      <c>
        <f>(M139*21)/100</f>
      </c>
      <c t="s">
        <v>27</v>
      </c>
    </row>
    <row r="140" spans="1:5" ht="12.75">
      <c r="A140" s="35" t="s">
        <v>54</v>
      </c>
      <c r="E140" s="39" t="s">
        <v>55</v>
      </c>
    </row>
    <row r="141" spans="1:5" ht="12.75">
      <c r="A141" s="35" t="s">
        <v>56</v>
      </c>
      <c r="E141" s="40" t="s">
        <v>63</v>
      </c>
    </row>
    <row r="142" spans="1:5" ht="12.75">
      <c r="A142" t="s">
        <v>58</v>
      </c>
      <c r="E142" s="39" t="s">
        <v>75</v>
      </c>
    </row>
    <row r="143" spans="1:16" ht="12.75">
      <c r="A143" t="s">
        <v>49</v>
      </c>
      <c s="34" t="s">
        <v>186</v>
      </c>
      <c s="34" t="s">
        <v>187</v>
      </c>
      <c s="35" t="s">
        <v>47</v>
      </c>
      <c s="6" t="s">
        <v>188</v>
      </c>
      <c s="36" t="s">
        <v>88</v>
      </c>
      <c s="37">
        <v>87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73</v>
      </c>
      <c>
        <f>(M143*21)/100</f>
      </c>
      <c t="s">
        <v>27</v>
      </c>
    </row>
    <row r="144" spans="1:5" ht="12.75">
      <c r="A144" s="35" t="s">
        <v>54</v>
      </c>
      <c r="E144" s="39" t="s">
        <v>55</v>
      </c>
    </row>
    <row r="145" spans="1:5" ht="12.75">
      <c r="A145" s="35" t="s">
        <v>56</v>
      </c>
      <c r="E145" s="40" t="s">
        <v>189</v>
      </c>
    </row>
    <row r="146" spans="1:5" ht="12.75">
      <c r="A146" t="s">
        <v>58</v>
      </c>
      <c r="E146" s="39" t="s">
        <v>75</v>
      </c>
    </row>
    <row r="147" spans="1:16" ht="12.75">
      <c r="A147" t="s">
        <v>49</v>
      </c>
      <c s="34" t="s">
        <v>190</v>
      </c>
      <c s="34" t="s">
        <v>191</v>
      </c>
      <c s="35" t="s">
        <v>47</v>
      </c>
      <c s="6" t="s">
        <v>192</v>
      </c>
      <c s="36" t="s">
        <v>62</v>
      </c>
      <c s="37">
        <v>13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73</v>
      </c>
      <c>
        <f>(M147*21)/100</f>
      </c>
      <c t="s">
        <v>27</v>
      </c>
    </row>
    <row r="148" spans="1:5" ht="12.75">
      <c r="A148" s="35" t="s">
        <v>54</v>
      </c>
      <c r="E148" s="39" t="s">
        <v>55</v>
      </c>
    </row>
    <row r="149" spans="1:5" ht="12.75">
      <c r="A149" s="35" t="s">
        <v>56</v>
      </c>
      <c r="E149" s="40" t="s">
        <v>189</v>
      </c>
    </row>
    <row r="150" spans="1:5" ht="12.75">
      <c r="A150" t="s">
        <v>58</v>
      </c>
      <c r="E150" s="39" t="s">
        <v>75</v>
      </c>
    </row>
    <row r="151" spans="1:16" ht="12.75">
      <c r="A151" t="s">
        <v>49</v>
      </c>
      <c s="34" t="s">
        <v>193</v>
      </c>
      <c s="34" t="s">
        <v>194</v>
      </c>
      <c s="35" t="s">
        <v>47</v>
      </c>
      <c s="6" t="s">
        <v>195</v>
      </c>
      <c s="36" t="s">
        <v>62</v>
      </c>
      <c s="37">
        <v>10</v>
      </c>
      <c s="36">
        <v>0</v>
      </c>
      <c s="36">
        <f>ROUND(G151*H151,6)</f>
      </c>
      <c r="L151" s="38">
        <v>0</v>
      </c>
      <c s="32">
        <f>ROUND(ROUND(L151,2)*ROUND(G151,3),2)</f>
      </c>
      <c s="36" t="s">
        <v>73</v>
      </c>
      <c>
        <f>(M151*21)/100</f>
      </c>
      <c t="s">
        <v>27</v>
      </c>
    </row>
    <row r="152" spans="1:5" ht="12.75">
      <c r="A152" s="35" t="s">
        <v>54</v>
      </c>
      <c r="E152" s="39" t="s">
        <v>55</v>
      </c>
    </row>
    <row r="153" spans="1:5" ht="12.75">
      <c r="A153" s="35" t="s">
        <v>56</v>
      </c>
      <c r="E153" s="40" t="s">
        <v>63</v>
      </c>
    </row>
    <row r="154" spans="1:5" ht="12.75">
      <c r="A154" t="s">
        <v>58</v>
      </c>
      <c r="E154" s="39" t="s">
        <v>75</v>
      </c>
    </row>
    <row r="155" spans="1:13" ht="12.75">
      <c r="A155" t="s">
        <v>46</v>
      </c>
      <c r="C155" s="31" t="s">
        <v>26</v>
      </c>
      <c r="E155" s="33" t="s">
        <v>196</v>
      </c>
      <c r="J155" s="32">
        <f>0</f>
      </c>
      <c s="32">
        <f>0</f>
      </c>
      <c s="32">
        <f>0+L156+L160+L164+L168+L172+L176+L180+L184+L188+L192+L196+L200+L204+L208+L212+L216</f>
      </c>
      <c s="32">
        <f>0+M156+M160+M164+M168+M172+M176+M180+M184+M188+M192+M196+M200+M204+M208+M212+M216</f>
      </c>
    </row>
    <row r="156" spans="1:16" ht="12.75">
      <c r="A156" t="s">
        <v>49</v>
      </c>
      <c s="34" t="s">
        <v>197</v>
      </c>
      <c s="34" t="s">
        <v>198</v>
      </c>
      <c s="35" t="s">
        <v>47</v>
      </c>
      <c s="6" t="s">
        <v>199</v>
      </c>
      <c s="36" t="s">
        <v>62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73</v>
      </c>
      <c>
        <f>(M156*21)/100</f>
      </c>
      <c t="s">
        <v>27</v>
      </c>
    </row>
    <row r="157" spans="1:5" ht="12.75">
      <c r="A157" s="35" t="s">
        <v>54</v>
      </c>
      <c r="E157" s="39" t="s">
        <v>55</v>
      </c>
    </row>
    <row r="158" spans="1:5" ht="12.75">
      <c r="A158" s="35" t="s">
        <v>56</v>
      </c>
      <c r="E158" s="40" t="s">
        <v>200</v>
      </c>
    </row>
    <row r="159" spans="1:5" ht="12.75">
      <c r="A159" t="s">
        <v>58</v>
      </c>
      <c r="E159" s="39" t="s">
        <v>75</v>
      </c>
    </row>
    <row r="160" spans="1:16" ht="12.75">
      <c r="A160" t="s">
        <v>49</v>
      </c>
      <c s="34" t="s">
        <v>201</v>
      </c>
      <c s="34" t="s">
        <v>202</v>
      </c>
      <c s="35" t="s">
        <v>47</v>
      </c>
      <c s="6" t="s">
        <v>203</v>
      </c>
      <c s="36" t="s">
        <v>62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73</v>
      </c>
      <c>
        <f>(M160*21)/100</f>
      </c>
      <c t="s">
        <v>27</v>
      </c>
    </row>
    <row r="161" spans="1:5" ht="12.75">
      <c r="A161" s="35" t="s">
        <v>54</v>
      </c>
      <c r="E161" s="39" t="s">
        <v>55</v>
      </c>
    </row>
    <row r="162" spans="1:5" ht="12.75">
      <c r="A162" s="35" t="s">
        <v>56</v>
      </c>
      <c r="E162" s="40" t="s">
        <v>200</v>
      </c>
    </row>
    <row r="163" spans="1:5" ht="12.75">
      <c r="A163" t="s">
        <v>58</v>
      </c>
      <c r="E163" s="39" t="s">
        <v>75</v>
      </c>
    </row>
    <row r="164" spans="1:16" ht="12.75">
      <c r="A164" t="s">
        <v>49</v>
      </c>
      <c s="34" t="s">
        <v>204</v>
      </c>
      <c s="34" t="s">
        <v>205</v>
      </c>
      <c s="35" t="s">
        <v>47</v>
      </c>
      <c s="6" t="s">
        <v>206</v>
      </c>
      <c s="36" t="s">
        <v>62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73</v>
      </c>
      <c>
        <f>(M164*21)/100</f>
      </c>
      <c t="s">
        <v>27</v>
      </c>
    </row>
    <row r="165" spans="1:5" ht="12.75">
      <c r="A165" s="35" t="s">
        <v>54</v>
      </c>
      <c r="E165" s="39" t="s">
        <v>55</v>
      </c>
    </row>
    <row r="166" spans="1:5" ht="12.75">
      <c r="A166" s="35" t="s">
        <v>56</v>
      </c>
      <c r="E166" s="40" t="s">
        <v>200</v>
      </c>
    </row>
    <row r="167" spans="1:5" ht="12.75">
      <c r="A167" t="s">
        <v>58</v>
      </c>
      <c r="E167" s="39" t="s">
        <v>75</v>
      </c>
    </row>
    <row r="168" spans="1:16" ht="12.75">
      <c r="A168" t="s">
        <v>49</v>
      </c>
      <c s="34" t="s">
        <v>207</v>
      </c>
      <c s="34" t="s">
        <v>208</v>
      </c>
      <c s="35" t="s">
        <v>47</v>
      </c>
      <c s="6" t="s">
        <v>209</v>
      </c>
      <c s="36" t="s">
        <v>62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73</v>
      </c>
      <c>
        <f>(M168*21)/100</f>
      </c>
      <c t="s">
        <v>27</v>
      </c>
    </row>
    <row r="169" spans="1:5" ht="12.75">
      <c r="A169" s="35" t="s">
        <v>54</v>
      </c>
      <c r="E169" s="39" t="s">
        <v>55</v>
      </c>
    </row>
    <row r="170" spans="1:5" ht="12.75">
      <c r="A170" s="35" t="s">
        <v>56</v>
      </c>
      <c r="E170" s="40" t="s">
        <v>200</v>
      </c>
    </row>
    <row r="171" spans="1:5" ht="12.75">
      <c r="A171" t="s">
        <v>58</v>
      </c>
      <c r="E171" s="39" t="s">
        <v>75</v>
      </c>
    </row>
    <row r="172" spans="1:16" ht="12.75">
      <c r="A172" t="s">
        <v>49</v>
      </c>
      <c s="34" t="s">
        <v>210</v>
      </c>
      <c s="34" t="s">
        <v>211</v>
      </c>
      <c s="35" t="s">
        <v>47</v>
      </c>
      <c s="6" t="s">
        <v>212</v>
      </c>
      <c s="36" t="s">
        <v>62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53</v>
      </c>
      <c>
        <f>(M172*21)/100</f>
      </c>
      <c t="s">
        <v>27</v>
      </c>
    </row>
    <row r="173" spans="1:5" ht="12.75">
      <c r="A173" s="35" t="s">
        <v>54</v>
      </c>
      <c r="E173" s="39" t="s">
        <v>55</v>
      </c>
    </row>
    <row r="174" spans="1:5" ht="12.75">
      <c r="A174" s="35" t="s">
        <v>56</v>
      </c>
      <c r="E174" s="40" t="s">
        <v>200</v>
      </c>
    </row>
    <row r="175" spans="1:5" ht="12.75">
      <c r="A175" t="s">
        <v>58</v>
      </c>
      <c r="E175" s="39" t="s">
        <v>213</v>
      </c>
    </row>
    <row r="176" spans="1:16" ht="12.75">
      <c r="A176" t="s">
        <v>49</v>
      </c>
      <c s="34" t="s">
        <v>214</v>
      </c>
      <c s="34" t="s">
        <v>215</v>
      </c>
      <c s="35" t="s">
        <v>47</v>
      </c>
      <c s="6" t="s">
        <v>216</v>
      </c>
      <c s="36" t="s">
        <v>62</v>
      </c>
      <c s="37">
        <v>2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73</v>
      </c>
      <c>
        <f>(M176*21)/100</f>
      </c>
      <c t="s">
        <v>27</v>
      </c>
    </row>
    <row r="177" spans="1:5" ht="12.75">
      <c r="A177" s="35" t="s">
        <v>54</v>
      </c>
      <c r="E177" s="39" t="s">
        <v>55</v>
      </c>
    </row>
    <row r="178" spans="1:5" ht="12.75">
      <c r="A178" s="35" t="s">
        <v>56</v>
      </c>
      <c r="E178" s="40" t="s">
        <v>200</v>
      </c>
    </row>
    <row r="179" spans="1:5" ht="12.75">
      <c r="A179" t="s">
        <v>58</v>
      </c>
      <c r="E179" s="39" t="s">
        <v>75</v>
      </c>
    </row>
    <row r="180" spans="1:16" ht="12.75">
      <c r="A180" t="s">
        <v>49</v>
      </c>
      <c s="34" t="s">
        <v>217</v>
      </c>
      <c s="34" t="s">
        <v>218</v>
      </c>
      <c s="35" t="s">
        <v>47</v>
      </c>
      <c s="6" t="s">
        <v>219</v>
      </c>
      <c s="36" t="s">
        <v>62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53</v>
      </c>
      <c>
        <f>(M180*21)/100</f>
      </c>
      <c t="s">
        <v>27</v>
      </c>
    </row>
    <row r="181" spans="1:5" ht="12.75">
      <c r="A181" s="35" t="s">
        <v>54</v>
      </c>
      <c r="E181" s="39" t="s">
        <v>55</v>
      </c>
    </row>
    <row r="182" spans="1:5" ht="12.75">
      <c r="A182" s="35" t="s">
        <v>56</v>
      </c>
      <c r="E182" s="40" t="s">
        <v>200</v>
      </c>
    </row>
    <row r="183" spans="1:5" ht="12.75">
      <c r="A183" t="s">
        <v>58</v>
      </c>
      <c r="E183" s="39" t="s">
        <v>219</v>
      </c>
    </row>
    <row r="184" spans="1:16" ht="12.75">
      <c r="A184" t="s">
        <v>49</v>
      </c>
      <c s="34" t="s">
        <v>220</v>
      </c>
      <c s="34" t="s">
        <v>221</v>
      </c>
      <c s="35" t="s">
        <v>47</v>
      </c>
      <c s="6" t="s">
        <v>222</v>
      </c>
      <c s="36" t="s">
        <v>67</v>
      </c>
      <c s="37">
        <v>1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53</v>
      </c>
      <c>
        <f>(M184*21)/100</f>
      </c>
      <c t="s">
        <v>27</v>
      </c>
    </row>
    <row r="185" spans="1:5" ht="12.75">
      <c r="A185" s="35" t="s">
        <v>54</v>
      </c>
      <c r="E185" s="39" t="s">
        <v>55</v>
      </c>
    </row>
    <row r="186" spans="1:5" ht="12.75">
      <c r="A186" s="35" t="s">
        <v>56</v>
      </c>
      <c r="E186" s="40" t="s">
        <v>200</v>
      </c>
    </row>
    <row r="187" spans="1:5" ht="63.75">
      <c r="A187" t="s">
        <v>58</v>
      </c>
      <c r="E187" s="39" t="s">
        <v>223</v>
      </c>
    </row>
    <row r="188" spans="1:16" ht="12.75">
      <c r="A188" t="s">
        <v>49</v>
      </c>
      <c s="34" t="s">
        <v>224</v>
      </c>
      <c s="34" t="s">
        <v>225</v>
      </c>
      <c s="35" t="s">
        <v>47</v>
      </c>
      <c s="6" t="s">
        <v>226</v>
      </c>
      <c s="36" t="s">
        <v>67</v>
      </c>
      <c s="37">
        <v>1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53</v>
      </c>
      <c>
        <f>(M188*21)/100</f>
      </c>
      <c t="s">
        <v>27</v>
      </c>
    </row>
    <row r="189" spans="1:5" ht="12.75">
      <c r="A189" s="35" t="s">
        <v>54</v>
      </c>
      <c r="E189" s="39" t="s">
        <v>55</v>
      </c>
    </row>
    <row r="190" spans="1:5" ht="12.75">
      <c r="A190" s="35" t="s">
        <v>56</v>
      </c>
      <c r="E190" s="40" t="s">
        <v>200</v>
      </c>
    </row>
    <row r="191" spans="1:5" ht="63.75">
      <c r="A191" t="s">
        <v>58</v>
      </c>
      <c r="E191" s="39" t="s">
        <v>227</v>
      </c>
    </row>
    <row r="192" spans="1:16" ht="12.75">
      <c r="A192" t="s">
        <v>49</v>
      </c>
      <c s="34" t="s">
        <v>228</v>
      </c>
      <c s="34" t="s">
        <v>229</v>
      </c>
      <c s="35" t="s">
        <v>47</v>
      </c>
      <c s="6" t="s">
        <v>230</v>
      </c>
      <c s="36" t="s">
        <v>62</v>
      </c>
      <c s="37">
        <v>1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73</v>
      </c>
      <c>
        <f>(M192*21)/100</f>
      </c>
      <c t="s">
        <v>27</v>
      </c>
    </row>
    <row r="193" spans="1:5" ht="12.75">
      <c r="A193" s="35" t="s">
        <v>54</v>
      </c>
      <c r="E193" s="39" t="s">
        <v>55</v>
      </c>
    </row>
    <row r="194" spans="1:5" ht="12.75">
      <c r="A194" s="35" t="s">
        <v>56</v>
      </c>
      <c r="E194" s="40" t="s">
        <v>200</v>
      </c>
    </row>
    <row r="195" spans="1:5" ht="12.75">
      <c r="A195" t="s">
        <v>58</v>
      </c>
      <c r="E195" s="39" t="s">
        <v>75</v>
      </c>
    </row>
    <row r="196" spans="1:16" ht="12.75">
      <c r="A196" t="s">
        <v>49</v>
      </c>
      <c s="34" t="s">
        <v>231</v>
      </c>
      <c s="34" t="s">
        <v>232</v>
      </c>
      <c s="35" t="s">
        <v>47</v>
      </c>
      <c s="6" t="s">
        <v>233</v>
      </c>
      <c s="36" t="s">
        <v>62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73</v>
      </c>
      <c>
        <f>(M196*21)/100</f>
      </c>
      <c t="s">
        <v>27</v>
      </c>
    </row>
    <row r="197" spans="1:5" ht="12.75">
      <c r="A197" s="35" t="s">
        <v>54</v>
      </c>
      <c r="E197" s="39" t="s">
        <v>55</v>
      </c>
    </row>
    <row r="198" spans="1:5" ht="12.75">
      <c r="A198" s="35" t="s">
        <v>56</v>
      </c>
      <c r="E198" s="40" t="s">
        <v>200</v>
      </c>
    </row>
    <row r="199" spans="1:5" ht="12.75">
      <c r="A199" t="s">
        <v>58</v>
      </c>
      <c r="E199" s="39" t="s">
        <v>75</v>
      </c>
    </row>
    <row r="200" spans="1:16" ht="12.75">
      <c r="A200" t="s">
        <v>49</v>
      </c>
      <c s="34" t="s">
        <v>234</v>
      </c>
      <c s="34" t="s">
        <v>235</v>
      </c>
      <c s="35" t="s">
        <v>47</v>
      </c>
      <c s="6" t="s">
        <v>236</v>
      </c>
      <c s="36" t="s">
        <v>62</v>
      </c>
      <c s="37">
        <v>3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73</v>
      </c>
      <c>
        <f>(M200*21)/100</f>
      </c>
      <c t="s">
        <v>27</v>
      </c>
    </row>
    <row r="201" spans="1:5" ht="12.75">
      <c r="A201" s="35" t="s">
        <v>54</v>
      </c>
      <c r="E201" s="39" t="s">
        <v>55</v>
      </c>
    </row>
    <row r="202" spans="1:5" ht="12.75">
      <c r="A202" s="35" t="s">
        <v>56</v>
      </c>
      <c r="E202" s="40" t="s">
        <v>200</v>
      </c>
    </row>
    <row r="203" spans="1:5" ht="12.75">
      <c r="A203" t="s">
        <v>58</v>
      </c>
      <c r="E203" s="39" t="s">
        <v>75</v>
      </c>
    </row>
    <row r="204" spans="1:16" ht="12.75">
      <c r="A204" t="s">
        <v>49</v>
      </c>
      <c s="34" t="s">
        <v>237</v>
      </c>
      <c s="34" t="s">
        <v>238</v>
      </c>
      <c s="35" t="s">
        <v>47</v>
      </c>
      <c s="6" t="s">
        <v>239</v>
      </c>
      <c s="36" t="s">
        <v>62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73</v>
      </c>
      <c>
        <f>(M204*21)/100</f>
      </c>
      <c t="s">
        <v>27</v>
      </c>
    </row>
    <row r="205" spans="1:5" ht="12.75">
      <c r="A205" s="35" t="s">
        <v>54</v>
      </c>
      <c r="E205" s="39" t="s">
        <v>55</v>
      </c>
    </row>
    <row r="206" spans="1:5" ht="12.75">
      <c r="A206" s="35" t="s">
        <v>56</v>
      </c>
      <c r="E206" s="40" t="s">
        <v>63</v>
      </c>
    </row>
    <row r="207" spans="1:5" ht="12.75">
      <c r="A207" t="s">
        <v>58</v>
      </c>
      <c r="E207" s="39" t="s">
        <v>75</v>
      </c>
    </row>
    <row r="208" spans="1:16" ht="12.75">
      <c r="A208" t="s">
        <v>49</v>
      </c>
      <c s="34" t="s">
        <v>240</v>
      </c>
      <c s="34" t="s">
        <v>241</v>
      </c>
      <c s="35" t="s">
        <v>47</v>
      </c>
      <c s="6" t="s">
        <v>242</v>
      </c>
      <c s="36" t="s">
        <v>67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53</v>
      </c>
      <c>
        <f>(M208*21)/100</f>
      </c>
      <c t="s">
        <v>27</v>
      </c>
    </row>
    <row r="209" spans="1:5" ht="12.75">
      <c r="A209" s="35" t="s">
        <v>54</v>
      </c>
      <c r="E209" s="39" t="s">
        <v>55</v>
      </c>
    </row>
    <row r="210" spans="1:5" ht="12.75">
      <c r="A210" s="35" t="s">
        <v>56</v>
      </c>
      <c r="E210" s="40" t="s">
        <v>200</v>
      </c>
    </row>
    <row r="211" spans="1:5" ht="12.75">
      <c r="A211" t="s">
        <v>58</v>
      </c>
      <c r="E211" s="39" t="s">
        <v>242</v>
      </c>
    </row>
    <row r="212" spans="1:16" ht="12.75">
      <c r="A212" t="s">
        <v>49</v>
      </c>
      <c s="34" t="s">
        <v>243</v>
      </c>
      <c s="34" t="s">
        <v>244</v>
      </c>
      <c s="35" t="s">
        <v>47</v>
      </c>
      <c s="6" t="s">
        <v>245</v>
      </c>
      <c s="36" t="s">
        <v>62</v>
      </c>
      <c s="37">
        <v>1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53</v>
      </c>
      <c>
        <f>(M212*21)/100</f>
      </c>
      <c t="s">
        <v>27</v>
      </c>
    </row>
    <row r="213" spans="1:5" ht="12.75">
      <c r="A213" s="35" t="s">
        <v>54</v>
      </c>
      <c r="E213" s="39" t="s">
        <v>55</v>
      </c>
    </row>
    <row r="214" spans="1:5" ht="12.75">
      <c r="A214" s="35" t="s">
        <v>56</v>
      </c>
      <c r="E214" s="40" t="s">
        <v>63</v>
      </c>
    </row>
    <row r="215" spans="1:5" ht="12.75">
      <c r="A215" t="s">
        <v>58</v>
      </c>
      <c r="E215" s="39" t="s">
        <v>245</v>
      </c>
    </row>
    <row r="216" spans="1:16" ht="12.75">
      <c r="A216" t="s">
        <v>49</v>
      </c>
      <c s="34" t="s">
        <v>246</v>
      </c>
      <c s="34" t="s">
        <v>247</v>
      </c>
      <c s="35" t="s">
        <v>47</v>
      </c>
      <c s="6" t="s">
        <v>248</v>
      </c>
      <c s="36" t="s">
        <v>67</v>
      </c>
      <c s="37">
        <v>1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53</v>
      </c>
      <c>
        <f>(M216*21)/100</f>
      </c>
      <c t="s">
        <v>27</v>
      </c>
    </row>
    <row r="217" spans="1:5" ht="12.75">
      <c r="A217" s="35" t="s">
        <v>54</v>
      </c>
      <c r="E217" s="39" t="s">
        <v>55</v>
      </c>
    </row>
    <row r="218" spans="1:5" ht="12.75">
      <c r="A218" s="35" t="s">
        <v>56</v>
      </c>
      <c r="E218" s="40" t="s">
        <v>63</v>
      </c>
    </row>
    <row r="219" spans="1:5" ht="12.75">
      <c r="A219" t="s">
        <v>58</v>
      </c>
      <c r="E219" s="39" t="s">
        <v>248</v>
      </c>
    </row>
    <row r="220" spans="1:13" ht="12.75">
      <c r="A220" t="s">
        <v>46</v>
      </c>
      <c r="C220" s="31" t="s">
        <v>69</v>
      </c>
      <c r="E220" s="33" t="s">
        <v>249</v>
      </c>
      <c r="J220" s="32">
        <f>0</f>
      </c>
      <c s="32">
        <f>0</f>
      </c>
      <c s="32">
        <f>0+L221+L225+L229+L233+L237+L241+L245+L249+L253+L257+L261+L265+L269+L273+L277+L281+L285+L289</f>
      </c>
      <c s="32">
        <f>0+M221+M225+M229+M233+M237+M241+M245+M249+M253+M257+M261+M265+M269+M273+M277+M281+M285+M289</f>
      </c>
    </row>
    <row r="221" spans="1:16" ht="25.5">
      <c r="A221" t="s">
        <v>49</v>
      </c>
      <c s="34" t="s">
        <v>250</v>
      </c>
      <c s="34" t="s">
        <v>251</v>
      </c>
      <c s="35" t="s">
        <v>47</v>
      </c>
      <c s="6" t="s">
        <v>252</v>
      </c>
      <c s="36" t="s">
        <v>62</v>
      </c>
      <c s="37">
        <v>1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73</v>
      </c>
      <c>
        <f>(M221*21)/100</f>
      </c>
      <c t="s">
        <v>27</v>
      </c>
    </row>
    <row r="222" spans="1:5" ht="12.75">
      <c r="A222" s="35" t="s">
        <v>54</v>
      </c>
      <c r="E222" s="39" t="s">
        <v>55</v>
      </c>
    </row>
    <row r="223" spans="1:5" ht="12.75">
      <c r="A223" s="35" t="s">
        <v>56</v>
      </c>
      <c r="E223" s="40" t="s">
        <v>253</v>
      </c>
    </row>
    <row r="224" spans="1:5" ht="12.75">
      <c r="A224" t="s">
        <v>58</v>
      </c>
      <c r="E224" s="39" t="s">
        <v>75</v>
      </c>
    </row>
    <row r="225" spans="1:16" ht="12.75">
      <c r="A225" t="s">
        <v>49</v>
      </c>
      <c s="34" t="s">
        <v>254</v>
      </c>
      <c s="34" t="s">
        <v>255</v>
      </c>
      <c s="35" t="s">
        <v>47</v>
      </c>
      <c s="6" t="s">
        <v>256</v>
      </c>
      <c s="36" t="s">
        <v>62</v>
      </c>
      <c s="37">
        <v>1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73</v>
      </c>
      <c>
        <f>(M225*21)/100</f>
      </c>
      <c t="s">
        <v>27</v>
      </c>
    </row>
    <row r="226" spans="1:5" ht="12.75">
      <c r="A226" s="35" t="s">
        <v>54</v>
      </c>
      <c r="E226" s="39" t="s">
        <v>55</v>
      </c>
    </row>
    <row r="227" spans="1:5" ht="12.75">
      <c r="A227" s="35" t="s">
        <v>56</v>
      </c>
      <c r="E227" s="40" t="s">
        <v>253</v>
      </c>
    </row>
    <row r="228" spans="1:5" ht="12.75">
      <c r="A228" t="s">
        <v>58</v>
      </c>
      <c r="E228" s="39" t="s">
        <v>75</v>
      </c>
    </row>
    <row r="229" spans="1:16" ht="12.75">
      <c r="A229" t="s">
        <v>49</v>
      </c>
      <c s="34" t="s">
        <v>257</v>
      </c>
      <c s="34" t="s">
        <v>258</v>
      </c>
      <c s="35" t="s">
        <v>47</v>
      </c>
      <c s="6" t="s">
        <v>259</v>
      </c>
      <c s="36" t="s">
        <v>67</v>
      </c>
      <c s="37">
        <v>1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53</v>
      </c>
      <c>
        <f>(M229*21)/100</f>
      </c>
      <c t="s">
        <v>27</v>
      </c>
    </row>
    <row r="230" spans="1:5" ht="12.75">
      <c r="A230" s="35" t="s">
        <v>54</v>
      </c>
      <c r="E230" s="39" t="s">
        <v>55</v>
      </c>
    </row>
    <row r="231" spans="1:5" ht="12.75">
      <c r="A231" s="35" t="s">
        <v>56</v>
      </c>
      <c r="E231" s="40" t="s">
        <v>63</v>
      </c>
    </row>
    <row r="232" spans="1:5" ht="38.25">
      <c r="A232" t="s">
        <v>58</v>
      </c>
      <c r="E232" s="39" t="s">
        <v>260</v>
      </c>
    </row>
    <row r="233" spans="1:16" ht="12.75">
      <c r="A233" t="s">
        <v>49</v>
      </c>
      <c s="34" t="s">
        <v>261</v>
      </c>
      <c s="34" t="s">
        <v>262</v>
      </c>
      <c s="35" t="s">
        <v>47</v>
      </c>
      <c s="6" t="s">
        <v>263</v>
      </c>
      <c s="36" t="s">
        <v>62</v>
      </c>
      <c s="37">
        <v>1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73</v>
      </c>
      <c>
        <f>(M233*21)/100</f>
      </c>
      <c t="s">
        <v>27</v>
      </c>
    </row>
    <row r="234" spans="1:5" ht="12.75">
      <c r="A234" s="35" t="s">
        <v>54</v>
      </c>
      <c r="E234" s="39" t="s">
        <v>55</v>
      </c>
    </row>
    <row r="235" spans="1:5" ht="12.75">
      <c r="A235" s="35" t="s">
        <v>56</v>
      </c>
      <c r="E235" s="40" t="s">
        <v>264</v>
      </c>
    </row>
    <row r="236" spans="1:5" ht="12.75">
      <c r="A236" t="s">
        <v>58</v>
      </c>
      <c r="E236" s="39" t="s">
        <v>75</v>
      </c>
    </row>
    <row r="237" spans="1:16" ht="12.75">
      <c r="A237" t="s">
        <v>49</v>
      </c>
      <c s="34" t="s">
        <v>265</v>
      </c>
      <c s="34" t="s">
        <v>266</v>
      </c>
      <c s="35" t="s">
        <v>47</v>
      </c>
      <c s="6" t="s">
        <v>267</v>
      </c>
      <c s="36" t="s">
        <v>62</v>
      </c>
      <c s="37">
        <v>1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53</v>
      </c>
      <c>
        <f>(M237*21)/100</f>
      </c>
      <c t="s">
        <v>27</v>
      </c>
    </row>
    <row r="238" spans="1:5" ht="12.75">
      <c r="A238" s="35" t="s">
        <v>54</v>
      </c>
      <c r="E238" s="39" t="s">
        <v>55</v>
      </c>
    </row>
    <row r="239" spans="1:5" ht="12.75">
      <c r="A239" s="35" t="s">
        <v>56</v>
      </c>
      <c r="E239" s="40" t="s">
        <v>268</v>
      </c>
    </row>
    <row r="240" spans="1:5" ht="12.75">
      <c r="A240" t="s">
        <v>58</v>
      </c>
      <c r="E240" s="39" t="s">
        <v>269</v>
      </c>
    </row>
    <row r="241" spans="1:16" ht="12.75">
      <c r="A241" t="s">
        <v>49</v>
      </c>
      <c s="34" t="s">
        <v>270</v>
      </c>
      <c s="34" t="s">
        <v>271</v>
      </c>
      <c s="35" t="s">
        <v>47</v>
      </c>
      <c s="6" t="s">
        <v>272</v>
      </c>
      <c s="36" t="s">
        <v>62</v>
      </c>
      <c s="37">
        <v>1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73</v>
      </c>
      <c>
        <f>(M241*21)/100</f>
      </c>
      <c t="s">
        <v>27</v>
      </c>
    </row>
    <row r="242" spans="1:5" ht="12.75">
      <c r="A242" s="35" t="s">
        <v>54</v>
      </c>
      <c r="E242" s="39" t="s">
        <v>55</v>
      </c>
    </row>
    <row r="243" spans="1:5" ht="12.75">
      <c r="A243" s="35" t="s">
        <v>56</v>
      </c>
      <c r="E243" s="40" t="s">
        <v>268</v>
      </c>
    </row>
    <row r="244" spans="1:5" ht="12.75">
      <c r="A244" t="s">
        <v>58</v>
      </c>
      <c r="E244" s="39" t="s">
        <v>75</v>
      </c>
    </row>
    <row r="245" spans="1:16" ht="12.75">
      <c r="A245" t="s">
        <v>49</v>
      </c>
      <c s="34" t="s">
        <v>273</v>
      </c>
      <c s="34" t="s">
        <v>274</v>
      </c>
      <c s="35" t="s">
        <v>47</v>
      </c>
      <c s="6" t="s">
        <v>275</v>
      </c>
      <c s="36" t="s">
        <v>62</v>
      </c>
      <c s="37">
        <v>1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73</v>
      </c>
      <c>
        <f>(M245*21)/100</f>
      </c>
      <c t="s">
        <v>27</v>
      </c>
    </row>
    <row r="246" spans="1:5" ht="12.75">
      <c r="A246" s="35" t="s">
        <v>54</v>
      </c>
      <c r="E246" s="39" t="s">
        <v>55</v>
      </c>
    </row>
    <row r="247" spans="1:5" ht="12.75">
      <c r="A247" s="35" t="s">
        <v>56</v>
      </c>
      <c r="E247" s="40" t="s">
        <v>268</v>
      </c>
    </row>
    <row r="248" spans="1:5" ht="12.75">
      <c r="A248" t="s">
        <v>58</v>
      </c>
      <c r="E248" s="39" t="s">
        <v>75</v>
      </c>
    </row>
    <row r="249" spans="1:16" ht="12.75">
      <c r="A249" t="s">
        <v>49</v>
      </c>
      <c s="34" t="s">
        <v>276</v>
      </c>
      <c s="34" t="s">
        <v>277</v>
      </c>
      <c s="35" t="s">
        <v>47</v>
      </c>
      <c s="6" t="s">
        <v>278</v>
      </c>
      <c s="36" t="s">
        <v>62</v>
      </c>
      <c s="37">
        <v>2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73</v>
      </c>
      <c>
        <f>(M249*21)/100</f>
      </c>
      <c t="s">
        <v>27</v>
      </c>
    </row>
    <row r="250" spans="1:5" ht="12.75">
      <c r="A250" s="35" t="s">
        <v>54</v>
      </c>
      <c r="E250" s="39" t="s">
        <v>55</v>
      </c>
    </row>
    <row r="251" spans="1:5" ht="12.75">
      <c r="A251" s="35" t="s">
        <v>56</v>
      </c>
      <c r="E251" s="40" t="s">
        <v>279</v>
      </c>
    </row>
    <row r="252" spans="1:5" ht="12.75">
      <c r="A252" t="s">
        <v>58</v>
      </c>
      <c r="E252" s="39" t="s">
        <v>75</v>
      </c>
    </row>
    <row r="253" spans="1:16" ht="12.75">
      <c r="A253" t="s">
        <v>49</v>
      </c>
      <c s="34" t="s">
        <v>280</v>
      </c>
      <c s="34" t="s">
        <v>281</v>
      </c>
      <c s="35" t="s">
        <v>47</v>
      </c>
      <c s="6" t="s">
        <v>282</v>
      </c>
      <c s="36" t="s">
        <v>62</v>
      </c>
      <c s="37">
        <v>2</v>
      </c>
      <c s="36">
        <v>0</v>
      </c>
      <c s="36">
        <f>ROUND(G253*H253,6)</f>
      </c>
      <c r="L253" s="38">
        <v>0</v>
      </c>
      <c s="32">
        <f>ROUND(ROUND(L253,2)*ROUND(G253,3),2)</f>
      </c>
      <c s="36" t="s">
        <v>73</v>
      </c>
      <c>
        <f>(M253*21)/100</f>
      </c>
      <c t="s">
        <v>27</v>
      </c>
    </row>
    <row r="254" spans="1:5" ht="12.75">
      <c r="A254" s="35" t="s">
        <v>54</v>
      </c>
      <c r="E254" s="39" t="s">
        <v>55</v>
      </c>
    </row>
    <row r="255" spans="1:5" ht="12.75">
      <c r="A255" s="35" t="s">
        <v>56</v>
      </c>
      <c r="E255" s="40" t="s">
        <v>283</v>
      </c>
    </row>
    <row r="256" spans="1:5" ht="12.75">
      <c r="A256" t="s">
        <v>58</v>
      </c>
      <c r="E256" s="39" t="s">
        <v>75</v>
      </c>
    </row>
    <row r="257" spans="1:16" ht="12.75">
      <c r="A257" t="s">
        <v>49</v>
      </c>
      <c s="34" t="s">
        <v>284</v>
      </c>
      <c s="34" t="s">
        <v>285</v>
      </c>
      <c s="35" t="s">
        <v>47</v>
      </c>
      <c s="6" t="s">
        <v>286</v>
      </c>
      <c s="36" t="s">
        <v>62</v>
      </c>
      <c s="37">
        <v>1</v>
      </c>
      <c s="36">
        <v>0</v>
      </c>
      <c s="36">
        <f>ROUND(G257*H257,6)</f>
      </c>
      <c r="L257" s="38">
        <v>0</v>
      </c>
      <c s="32">
        <f>ROUND(ROUND(L257,2)*ROUND(G257,3),2)</f>
      </c>
      <c s="36" t="s">
        <v>73</v>
      </c>
      <c>
        <f>(M257*21)/100</f>
      </c>
      <c t="s">
        <v>27</v>
      </c>
    </row>
    <row r="258" spans="1:5" ht="12.75">
      <c r="A258" s="35" t="s">
        <v>54</v>
      </c>
      <c r="E258" s="39" t="s">
        <v>55</v>
      </c>
    </row>
    <row r="259" spans="1:5" ht="12.75">
      <c r="A259" s="35" t="s">
        <v>56</v>
      </c>
      <c r="E259" s="40" t="s">
        <v>283</v>
      </c>
    </row>
    <row r="260" spans="1:5" ht="12.75">
      <c r="A260" t="s">
        <v>58</v>
      </c>
      <c r="E260" s="39" t="s">
        <v>75</v>
      </c>
    </row>
    <row r="261" spans="1:16" ht="12.75">
      <c r="A261" t="s">
        <v>49</v>
      </c>
      <c s="34" t="s">
        <v>287</v>
      </c>
      <c s="34" t="s">
        <v>288</v>
      </c>
      <c s="35" t="s">
        <v>47</v>
      </c>
      <c s="6" t="s">
        <v>289</v>
      </c>
      <c s="36" t="s">
        <v>62</v>
      </c>
      <c s="37">
        <v>1</v>
      </c>
      <c s="36">
        <v>0</v>
      </c>
      <c s="36">
        <f>ROUND(G261*H261,6)</f>
      </c>
      <c r="L261" s="38">
        <v>0</v>
      </c>
      <c s="32">
        <f>ROUND(ROUND(L261,2)*ROUND(G261,3),2)</f>
      </c>
      <c s="36" t="s">
        <v>73</v>
      </c>
      <c>
        <f>(M261*21)/100</f>
      </c>
      <c t="s">
        <v>27</v>
      </c>
    </row>
    <row r="262" spans="1:5" ht="12.75">
      <c r="A262" s="35" t="s">
        <v>54</v>
      </c>
      <c r="E262" s="39" t="s">
        <v>55</v>
      </c>
    </row>
    <row r="263" spans="1:5" ht="12.75">
      <c r="A263" s="35" t="s">
        <v>56</v>
      </c>
      <c r="E263" s="40" t="s">
        <v>283</v>
      </c>
    </row>
    <row r="264" spans="1:5" ht="12.75">
      <c r="A264" t="s">
        <v>58</v>
      </c>
      <c r="E264" s="39" t="s">
        <v>75</v>
      </c>
    </row>
    <row r="265" spans="1:16" ht="12.75">
      <c r="A265" t="s">
        <v>49</v>
      </c>
      <c s="34" t="s">
        <v>290</v>
      </c>
      <c s="34" t="s">
        <v>291</v>
      </c>
      <c s="35" t="s">
        <v>47</v>
      </c>
      <c s="6" t="s">
        <v>292</v>
      </c>
      <c s="36" t="s">
        <v>62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ROUND(ROUND(L265,2)*ROUND(G265,3),2)</f>
      </c>
      <c s="36" t="s">
        <v>73</v>
      </c>
      <c>
        <f>(M265*21)/100</f>
      </c>
      <c t="s">
        <v>27</v>
      </c>
    </row>
    <row r="266" spans="1:5" ht="12.75">
      <c r="A266" s="35" t="s">
        <v>54</v>
      </c>
      <c r="E266" s="39" t="s">
        <v>55</v>
      </c>
    </row>
    <row r="267" spans="1:5" ht="12.75">
      <c r="A267" s="35" t="s">
        <v>56</v>
      </c>
      <c r="E267" s="40" t="s">
        <v>283</v>
      </c>
    </row>
    <row r="268" spans="1:5" ht="12.75">
      <c r="A268" t="s">
        <v>58</v>
      </c>
      <c r="E268" s="39" t="s">
        <v>75</v>
      </c>
    </row>
    <row r="269" spans="1:16" ht="12.75">
      <c r="A269" t="s">
        <v>49</v>
      </c>
      <c s="34" t="s">
        <v>293</v>
      </c>
      <c s="34" t="s">
        <v>294</v>
      </c>
      <c s="35" t="s">
        <v>47</v>
      </c>
      <c s="6" t="s">
        <v>295</v>
      </c>
      <c s="36" t="s">
        <v>62</v>
      </c>
      <c s="37">
        <v>1</v>
      </c>
      <c s="36">
        <v>0</v>
      </c>
      <c s="36">
        <f>ROUND(G269*H269,6)</f>
      </c>
      <c r="L269" s="38">
        <v>0</v>
      </c>
      <c s="32">
        <f>ROUND(ROUND(L269,2)*ROUND(G269,3),2)</f>
      </c>
      <c s="36" t="s">
        <v>73</v>
      </c>
      <c>
        <f>(M269*21)/100</f>
      </c>
      <c t="s">
        <v>27</v>
      </c>
    </row>
    <row r="270" spans="1:5" ht="12.75">
      <c r="A270" s="35" t="s">
        <v>54</v>
      </c>
      <c r="E270" s="39" t="s">
        <v>55</v>
      </c>
    </row>
    <row r="271" spans="1:5" ht="12.75">
      <c r="A271" s="35" t="s">
        <v>56</v>
      </c>
      <c r="E271" s="40" t="s">
        <v>283</v>
      </c>
    </row>
    <row r="272" spans="1:5" ht="12.75">
      <c r="A272" t="s">
        <v>58</v>
      </c>
      <c r="E272" s="39" t="s">
        <v>75</v>
      </c>
    </row>
    <row r="273" spans="1:16" ht="12.75">
      <c r="A273" t="s">
        <v>49</v>
      </c>
      <c s="34" t="s">
        <v>296</v>
      </c>
      <c s="34" t="s">
        <v>297</v>
      </c>
      <c s="35" t="s">
        <v>47</v>
      </c>
      <c s="6" t="s">
        <v>298</v>
      </c>
      <c s="36" t="s">
        <v>67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ROUND(ROUND(L273,2)*ROUND(G273,3),2)</f>
      </c>
      <c s="36" t="s">
        <v>53</v>
      </c>
      <c>
        <f>(M273*21)/100</f>
      </c>
      <c t="s">
        <v>27</v>
      </c>
    </row>
    <row r="274" spans="1:5" ht="12.75">
      <c r="A274" s="35" t="s">
        <v>54</v>
      </c>
      <c r="E274" s="39" t="s">
        <v>55</v>
      </c>
    </row>
    <row r="275" spans="1:5" ht="12.75">
      <c r="A275" s="35" t="s">
        <v>56</v>
      </c>
      <c r="E275" s="40" t="s">
        <v>299</v>
      </c>
    </row>
    <row r="276" spans="1:5" ht="12.75">
      <c r="A276" t="s">
        <v>58</v>
      </c>
      <c r="E276" s="39" t="s">
        <v>300</v>
      </c>
    </row>
    <row r="277" spans="1:16" ht="12.75">
      <c r="A277" t="s">
        <v>49</v>
      </c>
      <c s="34" t="s">
        <v>301</v>
      </c>
      <c s="34" t="s">
        <v>302</v>
      </c>
      <c s="35" t="s">
        <v>47</v>
      </c>
      <c s="6" t="s">
        <v>303</v>
      </c>
      <c s="36" t="s">
        <v>62</v>
      </c>
      <c s="37">
        <v>12</v>
      </c>
      <c s="36">
        <v>0</v>
      </c>
      <c s="36">
        <f>ROUND(G277*H277,6)</f>
      </c>
      <c r="L277" s="38">
        <v>0</v>
      </c>
      <c s="32">
        <f>ROUND(ROUND(L277,2)*ROUND(G277,3),2)</f>
      </c>
      <c s="36" t="s">
        <v>73</v>
      </c>
      <c>
        <f>(M277*21)/100</f>
      </c>
      <c t="s">
        <v>27</v>
      </c>
    </row>
    <row r="278" spans="1:5" ht="12.75">
      <c r="A278" s="35" t="s">
        <v>54</v>
      </c>
      <c r="E278" s="39" t="s">
        <v>55</v>
      </c>
    </row>
    <row r="279" spans="1:5" ht="12.75">
      <c r="A279" s="35" t="s">
        <v>56</v>
      </c>
      <c r="E279" s="40" t="s">
        <v>189</v>
      </c>
    </row>
    <row r="280" spans="1:5" ht="12.75">
      <c r="A280" t="s">
        <v>58</v>
      </c>
      <c r="E280" s="39" t="s">
        <v>75</v>
      </c>
    </row>
    <row r="281" spans="1:16" ht="12.75">
      <c r="A281" t="s">
        <v>49</v>
      </c>
      <c s="34" t="s">
        <v>304</v>
      </c>
      <c s="34" t="s">
        <v>305</v>
      </c>
      <c s="35" t="s">
        <v>47</v>
      </c>
      <c s="6" t="s">
        <v>306</v>
      </c>
      <c s="36" t="s">
        <v>62</v>
      </c>
      <c s="37">
        <v>12</v>
      </c>
      <c s="36">
        <v>0</v>
      </c>
      <c s="36">
        <f>ROUND(G281*H281,6)</f>
      </c>
      <c r="L281" s="38">
        <v>0</v>
      </c>
      <c s="32">
        <f>ROUND(ROUND(L281,2)*ROUND(G281,3),2)</f>
      </c>
      <c s="36" t="s">
        <v>73</v>
      </c>
      <c>
        <f>(M281*21)/100</f>
      </c>
      <c t="s">
        <v>27</v>
      </c>
    </row>
    <row r="282" spans="1:5" ht="12.75">
      <c r="A282" s="35" t="s">
        <v>54</v>
      </c>
      <c r="E282" s="39" t="s">
        <v>55</v>
      </c>
    </row>
    <row r="283" spans="1:5" ht="12.75">
      <c r="A283" s="35" t="s">
        <v>56</v>
      </c>
      <c r="E283" s="40" t="s">
        <v>189</v>
      </c>
    </row>
    <row r="284" spans="1:5" ht="12.75">
      <c r="A284" t="s">
        <v>58</v>
      </c>
      <c r="E284" s="39" t="s">
        <v>75</v>
      </c>
    </row>
    <row r="285" spans="1:16" ht="12.75">
      <c r="A285" t="s">
        <v>49</v>
      </c>
      <c s="34" t="s">
        <v>307</v>
      </c>
      <c s="34" t="s">
        <v>308</v>
      </c>
      <c s="35" t="s">
        <v>47</v>
      </c>
      <c s="6" t="s">
        <v>309</v>
      </c>
      <c s="36" t="s">
        <v>62</v>
      </c>
      <c s="37">
        <v>2</v>
      </c>
      <c s="36">
        <v>0</v>
      </c>
      <c s="36">
        <f>ROUND(G285*H285,6)</f>
      </c>
      <c r="L285" s="38">
        <v>0</v>
      </c>
      <c s="32">
        <f>ROUND(ROUND(L285,2)*ROUND(G285,3),2)</f>
      </c>
      <c s="36" t="s">
        <v>73</v>
      </c>
      <c>
        <f>(M285*21)/100</f>
      </c>
      <c t="s">
        <v>27</v>
      </c>
    </row>
    <row r="286" spans="1:5" ht="12.75">
      <c r="A286" s="35" t="s">
        <v>54</v>
      </c>
      <c r="E286" s="39" t="s">
        <v>55</v>
      </c>
    </row>
    <row r="287" spans="1:5" ht="12.75">
      <c r="A287" s="35" t="s">
        <v>56</v>
      </c>
      <c r="E287" s="40" t="s">
        <v>63</v>
      </c>
    </row>
    <row r="288" spans="1:5" ht="12.75">
      <c r="A288" t="s">
        <v>58</v>
      </c>
      <c r="E288" s="39" t="s">
        <v>75</v>
      </c>
    </row>
    <row r="289" spans="1:16" ht="25.5">
      <c r="A289" t="s">
        <v>49</v>
      </c>
      <c s="34" t="s">
        <v>310</v>
      </c>
      <c s="34" t="s">
        <v>311</v>
      </c>
      <c s="35" t="s">
        <v>47</v>
      </c>
      <c s="6" t="s">
        <v>312</v>
      </c>
      <c s="36" t="s">
        <v>62</v>
      </c>
      <c s="37">
        <v>2</v>
      </c>
      <c s="36">
        <v>0</v>
      </c>
      <c s="36">
        <f>ROUND(G289*H289,6)</f>
      </c>
      <c r="L289" s="38">
        <v>0</v>
      </c>
      <c s="32">
        <f>ROUND(ROUND(L289,2)*ROUND(G289,3),2)</f>
      </c>
      <c s="36" t="s">
        <v>73</v>
      </c>
      <c>
        <f>(M289*21)/100</f>
      </c>
      <c t="s">
        <v>27</v>
      </c>
    </row>
    <row r="290" spans="1:5" ht="12.75">
      <c r="A290" s="35" t="s">
        <v>54</v>
      </c>
      <c r="E290" s="39" t="s">
        <v>55</v>
      </c>
    </row>
    <row r="291" spans="1:5" ht="12.75">
      <c r="A291" s="35" t="s">
        <v>56</v>
      </c>
      <c r="E291" s="40" t="s">
        <v>63</v>
      </c>
    </row>
    <row r="292" spans="1:5" ht="12.75">
      <c r="A292" t="s">
        <v>58</v>
      </c>
      <c r="E292" s="39" t="s">
        <v>75</v>
      </c>
    </row>
    <row r="293" spans="1:13" ht="12.75">
      <c r="A293" t="s">
        <v>46</v>
      </c>
      <c r="C293" s="31" t="s">
        <v>313</v>
      </c>
      <c r="E293" s="33" t="s">
        <v>314</v>
      </c>
      <c r="J293" s="32">
        <f>0</f>
      </c>
      <c s="32">
        <f>0</f>
      </c>
      <c s="32">
        <f>0+L294+L298+L302</f>
      </c>
      <c s="32">
        <f>0+M294+M298+M302</f>
      </c>
    </row>
    <row r="294" spans="1:16" ht="12.75">
      <c r="A294" t="s">
        <v>49</v>
      </c>
      <c s="34" t="s">
        <v>315</v>
      </c>
      <c s="34" t="s">
        <v>316</v>
      </c>
      <c s="35" t="s">
        <v>47</v>
      </c>
      <c s="6" t="s">
        <v>317</v>
      </c>
      <c s="36" t="s">
        <v>62</v>
      </c>
      <c s="37">
        <v>2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53</v>
      </c>
      <c>
        <f>(M294*21)/100</f>
      </c>
      <c t="s">
        <v>27</v>
      </c>
    </row>
    <row r="295" spans="1:5" ht="12.75">
      <c r="A295" s="35" t="s">
        <v>54</v>
      </c>
      <c r="E295" s="39" t="s">
        <v>55</v>
      </c>
    </row>
    <row r="296" spans="1:5" ht="12.75">
      <c r="A296" s="35" t="s">
        <v>56</v>
      </c>
      <c r="E296" s="40" t="s">
        <v>63</v>
      </c>
    </row>
    <row r="297" spans="1:5" ht="12.75">
      <c r="A297" t="s">
        <v>58</v>
      </c>
      <c r="E297" s="39" t="s">
        <v>318</v>
      </c>
    </row>
    <row r="298" spans="1:16" ht="25.5">
      <c r="A298" t="s">
        <v>49</v>
      </c>
      <c s="34" t="s">
        <v>319</v>
      </c>
      <c s="34" t="s">
        <v>320</v>
      </c>
      <c s="35" t="s">
        <v>47</v>
      </c>
      <c s="6" t="s">
        <v>321</v>
      </c>
      <c s="36" t="s">
        <v>62</v>
      </c>
      <c s="37">
        <v>2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73</v>
      </c>
      <c>
        <f>(M298*21)/100</f>
      </c>
      <c t="s">
        <v>27</v>
      </c>
    </row>
    <row r="299" spans="1:5" ht="12.75">
      <c r="A299" s="35" t="s">
        <v>54</v>
      </c>
      <c r="E299" s="39" t="s">
        <v>55</v>
      </c>
    </row>
    <row r="300" spans="1:5" ht="12.75">
      <c r="A300" s="35" t="s">
        <v>56</v>
      </c>
      <c r="E300" s="40" t="s">
        <v>63</v>
      </c>
    </row>
    <row r="301" spans="1:5" ht="12.75">
      <c r="A301" t="s">
        <v>58</v>
      </c>
      <c r="E301" s="39" t="s">
        <v>75</v>
      </c>
    </row>
    <row r="302" spans="1:16" ht="12.75">
      <c r="A302" t="s">
        <v>49</v>
      </c>
      <c s="34" t="s">
        <v>322</v>
      </c>
      <c s="34" t="s">
        <v>323</v>
      </c>
      <c s="35" t="s">
        <v>47</v>
      </c>
      <c s="6" t="s">
        <v>324</v>
      </c>
      <c s="36" t="s">
        <v>62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73</v>
      </c>
      <c>
        <f>(M302*21)/100</f>
      </c>
      <c t="s">
        <v>27</v>
      </c>
    </row>
    <row r="303" spans="1:5" ht="12.75">
      <c r="A303" s="35" t="s">
        <v>54</v>
      </c>
      <c r="E303" s="39" t="s">
        <v>55</v>
      </c>
    </row>
    <row r="304" spans="1:5" ht="12.75">
      <c r="A304" s="35" t="s">
        <v>56</v>
      </c>
      <c r="E304" s="40" t="s">
        <v>63</v>
      </c>
    </row>
    <row r="305" spans="1:5" ht="12.75">
      <c r="A305" t="s">
        <v>58</v>
      </c>
      <c r="E305" s="39" t="s">
        <v>75</v>
      </c>
    </row>
    <row r="306" spans="1:13" ht="12.75">
      <c r="A306" t="s">
        <v>46</v>
      </c>
      <c r="C306" s="31" t="s">
        <v>20</v>
      </c>
      <c r="E306" s="33" t="s">
        <v>325</v>
      </c>
      <c r="J306" s="32">
        <f>0</f>
      </c>
      <c s="32">
        <f>0</f>
      </c>
      <c s="32">
        <f>0+L307+L311+L315+L319+L323+L327+L331+L335+L339+L343</f>
      </c>
      <c s="32">
        <f>0+M307+M311+M315+M319+M323+M327+M331+M335+M339+M343</f>
      </c>
    </row>
    <row r="307" spans="1:16" ht="12.75">
      <c r="A307" t="s">
        <v>49</v>
      </c>
      <c s="34" t="s">
        <v>326</v>
      </c>
      <c s="34" t="s">
        <v>327</v>
      </c>
      <c s="35" t="s">
        <v>47</v>
      </c>
      <c s="6" t="s">
        <v>328</v>
      </c>
      <c s="36" t="s">
        <v>329</v>
      </c>
      <c s="37">
        <v>48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53</v>
      </c>
      <c>
        <f>(M307*21)/100</f>
      </c>
      <c t="s">
        <v>27</v>
      </c>
    </row>
    <row r="308" spans="1:5" ht="12.75">
      <c r="A308" s="35" t="s">
        <v>54</v>
      </c>
      <c r="E308" s="39" t="s">
        <v>55</v>
      </c>
    </row>
    <row r="309" spans="1:5" ht="12.75">
      <c r="A309" s="35" t="s">
        <v>56</v>
      </c>
      <c r="E309" s="40" t="s">
        <v>63</v>
      </c>
    </row>
    <row r="310" spans="1:5" ht="12.75">
      <c r="A310" t="s">
        <v>58</v>
      </c>
      <c r="E310" s="39" t="s">
        <v>330</v>
      </c>
    </row>
    <row r="311" spans="1:16" ht="12.75">
      <c r="A311" t="s">
        <v>49</v>
      </c>
      <c s="34" t="s">
        <v>331</v>
      </c>
      <c s="34" t="s">
        <v>332</v>
      </c>
      <c s="35" t="s">
        <v>47</v>
      </c>
      <c s="6" t="s">
        <v>333</v>
      </c>
      <c s="36" t="s">
        <v>62</v>
      </c>
      <c s="37">
        <v>9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73</v>
      </c>
      <c>
        <f>(M311*21)/100</f>
      </c>
      <c t="s">
        <v>27</v>
      </c>
    </row>
    <row r="312" spans="1:5" ht="12.75">
      <c r="A312" s="35" t="s">
        <v>54</v>
      </c>
      <c r="E312" s="39" t="s">
        <v>55</v>
      </c>
    </row>
    <row r="313" spans="1:5" ht="12.75">
      <c r="A313" s="35" t="s">
        <v>56</v>
      </c>
      <c r="E313" s="40" t="s">
        <v>63</v>
      </c>
    </row>
    <row r="314" spans="1:5" ht="12.75">
      <c r="A314" t="s">
        <v>58</v>
      </c>
      <c r="E314" s="39" t="s">
        <v>75</v>
      </c>
    </row>
    <row r="315" spans="1:16" ht="25.5">
      <c r="A315" t="s">
        <v>49</v>
      </c>
      <c s="34" t="s">
        <v>334</v>
      </c>
      <c s="34" t="s">
        <v>335</v>
      </c>
      <c s="35" t="s">
        <v>47</v>
      </c>
      <c s="6" t="s">
        <v>336</v>
      </c>
      <c s="36" t="s">
        <v>62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73</v>
      </c>
      <c>
        <f>(M315*21)/100</f>
      </c>
      <c t="s">
        <v>27</v>
      </c>
    </row>
    <row r="316" spans="1:5" ht="12.75">
      <c r="A316" s="35" t="s">
        <v>54</v>
      </c>
      <c r="E316" s="39" t="s">
        <v>55</v>
      </c>
    </row>
    <row r="317" spans="1:5" ht="12.75">
      <c r="A317" s="35" t="s">
        <v>56</v>
      </c>
      <c r="E317" s="40" t="s">
        <v>63</v>
      </c>
    </row>
    <row r="318" spans="1:5" ht="12.75">
      <c r="A318" t="s">
        <v>58</v>
      </c>
      <c r="E318" s="39" t="s">
        <v>75</v>
      </c>
    </row>
    <row r="319" spans="1:16" ht="12.75">
      <c r="A319" t="s">
        <v>49</v>
      </c>
      <c s="34" t="s">
        <v>337</v>
      </c>
      <c s="34" t="s">
        <v>338</v>
      </c>
      <c s="35" t="s">
        <v>47</v>
      </c>
      <c s="6" t="s">
        <v>339</v>
      </c>
      <c s="36" t="s">
        <v>62</v>
      </c>
      <c s="37">
        <v>2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73</v>
      </c>
      <c>
        <f>(M319*21)/100</f>
      </c>
      <c t="s">
        <v>27</v>
      </c>
    </row>
    <row r="320" spans="1:5" ht="12.75">
      <c r="A320" s="35" t="s">
        <v>54</v>
      </c>
      <c r="E320" s="39" t="s">
        <v>55</v>
      </c>
    </row>
    <row r="321" spans="1:5" ht="12.75">
      <c r="A321" s="35" t="s">
        <v>56</v>
      </c>
      <c r="E321" s="40" t="s">
        <v>63</v>
      </c>
    </row>
    <row r="322" spans="1:5" ht="12.75">
      <c r="A322" t="s">
        <v>58</v>
      </c>
      <c r="E322" s="39" t="s">
        <v>75</v>
      </c>
    </row>
    <row r="323" spans="1:16" ht="12.75">
      <c r="A323" t="s">
        <v>49</v>
      </c>
      <c s="34" t="s">
        <v>340</v>
      </c>
      <c s="34" t="s">
        <v>341</v>
      </c>
      <c s="35" t="s">
        <v>47</v>
      </c>
      <c s="6" t="s">
        <v>342</v>
      </c>
      <c s="36" t="s">
        <v>329</v>
      </c>
      <c s="37">
        <v>32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73</v>
      </c>
      <c>
        <f>(M323*21)/100</f>
      </c>
      <c t="s">
        <v>27</v>
      </c>
    </row>
    <row r="324" spans="1:5" ht="12.75">
      <c r="A324" s="35" t="s">
        <v>54</v>
      </c>
      <c r="E324" s="39" t="s">
        <v>55</v>
      </c>
    </row>
    <row r="325" spans="1:5" ht="12.75">
      <c r="A325" s="35" t="s">
        <v>56</v>
      </c>
      <c r="E325" s="40" t="s">
        <v>63</v>
      </c>
    </row>
    <row r="326" spans="1:5" ht="12.75">
      <c r="A326" t="s">
        <v>58</v>
      </c>
      <c r="E326" s="39" t="s">
        <v>75</v>
      </c>
    </row>
    <row r="327" spans="1:16" ht="12.75">
      <c r="A327" t="s">
        <v>49</v>
      </c>
      <c s="34" t="s">
        <v>343</v>
      </c>
      <c s="34" t="s">
        <v>344</v>
      </c>
      <c s="35" t="s">
        <v>47</v>
      </c>
      <c s="6" t="s">
        <v>345</v>
      </c>
      <c s="36" t="s">
        <v>62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73</v>
      </c>
      <c>
        <f>(M327*21)/100</f>
      </c>
      <c t="s">
        <v>27</v>
      </c>
    </row>
    <row r="328" spans="1:5" ht="12.75">
      <c r="A328" s="35" t="s">
        <v>54</v>
      </c>
      <c r="E328" s="39" t="s">
        <v>55</v>
      </c>
    </row>
    <row r="329" spans="1:5" ht="12.75">
      <c r="A329" s="35" t="s">
        <v>56</v>
      </c>
      <c r="E329" s="40" t="s">
        <v>63</v>
      </c>
    </row>
    <row r="330" spans="1:5" ht="12.75">
      <c r="A330" t="s">
        <v>58</v>
      </c>
      <c r="E330" s="39" t="s">
        <v>75</v>
      </c>
    </row>
    <row r="331" spans="1:16" ht="12.75">
      <c r="A331" t="s">
        <v>49</v>
      </c>
      <c s="34" t="s">
        <v>346</v>
      </c>
      <c s="34" t="s">
        <v>347</v>
      </c>
      <c s="35" t="s">
        <v>47</v>
      </c>
      <c s="6" t="s">
        <v>348</v>
      </c>
      <c s="36" t="s">
        <v>329</v>
      </c>
      <c s="37">
        <v>24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73</v>
      </c>
      <c>
        <f>(M331*21)/100</f>
      </c>
      <c t="s">
        <v>27</v>
      </c>
    </row>
    <row r="332" spans="1:5" ht="12.75">
      <c r="A332" s="35" t="s">
        <v>54</v>
      </c>
      <c r="E332" s="39" t="s">
        <v>55</v>
      </c>
    </row>
    <row r="333" spans="1:5" ht="12.75">
      <c r="A333" s="35" t="s">
        <v>56</v>
      </c>
      <c r="E333" s="40" t="s">
        <v>63</v>
      </c>
    </row>
    <row r="334" spans="1:5" ht="12.75">
      <c r="A334" t="s">
        <v>58</v>
      </c>
      <c r="E334" s="39" t="s">
        <v>75</v>
      </c>
    </row>
    <row r="335" spans="1:16" ht="12.75">
      <c r="A335" t="s">
        <v>49</v>
      </c>
      <c s="34" t="s">
        <v>349</v>
      </c>
      <c s="34" t="s">
        <v>350</v>
      </c>
      <c s="35" t="s">
        <v>47</v>
      </c>
      <c s="6" t="s">
        <v>351</v>
      </c>
      <c s="36" t="s">
        <v>329</v>
      </c>
      <c s="37">
        <v>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73</v>
      </c>
      <c>
        <f>(M335*21)/100</f>
      </c>
      <c t="s">
        <v>27</v>
      </c>
    </row>
    <row r="336" spans="1:5" ht="12.75">
      <c r="A336" s="35" t="s">
        <v>54</v>
      </c>
      <c r="E336" s="39" t="s">
        <v>55</v>
      </c>
    </row>
    <row r="337" spans="1:5" ht="12.75">
      <c r="A337" s="35" t="s">
        <v>56</v>
      </c>
      <c r="E337" s="40" t="s">
        <v>63</v>
      </c>
    </row>
    <row r="338" spans="1:5" ht="12.75">
      <c r="A338" t="s">
        <v>58</v>
      </c>
      <c r="E338" s="39" t="s">
        <v>75</v>
      </c>
    </row>
    <row r="339" spans="1:16" ht="12.75">
      <c r="A339" t="s">
        <v>49</v>
      </c>
      <c s="34" t="s">
        <v>352</v>
      </c>
      <c s="34" t="s">
        <v>353</v>
      </c>
      <c s="35" t="s">
        <v>47</v>
      </c>
      <c s="6" t="s">
        <v>354</v>
      </c>
      <c s="36" t="s">
        <v>329</v>
      </c>
      <c s="37">
        <v>48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53</v>
      </c>
      <c>
        <f>(M339*21)/100</f>
      </c>
      <c t="s">
        <v>27</v>
      </c>
    </row>
    <row r="340" spans="1:5" ht="12.75">
      <c r="A340" s="35" t="s">
        <v>54</v>
      </c>
      <c r="E340" s="39" t="s">
        <v>55</v>
      </c>
    </row>
    <row r="341" spans="1:5" ht="12.75">
      <c r="A341" s="35" t="s">
        <v>56</v>
      </c>
      <c r="E341" s="40" t="s">
        <v>63</v>
      </c>
    </row>
    <row r="342" spans="1:5" ht="38.25">
      <c r="A342" t="s">
        <v>58</v>
      </c>
      <c r="E342" s="39" t="s">
        <v>355</v>
      </c>
    </row>
    <row r="343" spans="1:16" ht="12.75">
      <c r="A343" t="s">
        <v>49</v>
      </c>
      <c s="34" t="s">
        <v>356</v>
      </c>
      <c s="34" t="s">
        <v>357</v>
      </c>
      <c s="35" t="s">
        <v>47</v>
      </c>
      <c s="6" t="s">
        <v>358</v>
      </c>
      <c s="36" t="s">
        <v>67</v>
      </c>
      <c s="37">
        <v>1</v>
      </c>
      <c s="36">
        <v>0</v>
      </c>
      <c s="36">
        <f>ROUND(G343*H343,6)</f>
      </c>
      <c r="L343" s="38">
        <v>0</v>
      </c>
      <c s="32">
        <f>ROUND(ROUND(L343,2)*ROUND(G343,3),2)</f>
      </c>
      <c s="36" t="s">
        <v>53</v>
      </c>
      <c>
        <f>(M343*21)/100</f>
      </c>
      <c t="s">
        <v>27</v>
      </c>
    </row>
    <row r="344" spans="1:5" ht="12.75">
      <c r="A344" s="35" t="s">
        <v>54</v>
      </c>
      <c r="E344" s="39" t="s">
        <v>55</v>
      </c>
    </row>
    <row r="345" spans="1:5" ht="12.75">
      <c r="A345" s="35" t="s">
        <v>56</v>
      </c>
      <c r="E345" s="40" t="s">
        <v>63</v>
      </c>
    </row>
    <row r="346" spans="1:5" ht="38.25">
      <c r="A346" t="s">
        <v>58</v>
      </c>
      <c r="E346" s="39" t="s">
        <v>359</v>
      </c>
    </row>
    <row r="347" spans="1:13" ht="12.75">
      <c r="A347" t="s">
        <v>46</v>
      </c>
      <c r="C347" s="31" t="s">
        <v>360</v>
      </c>
      <c r="E347" s="33" t="s">
        <v>361</v>
      </c>
      <c r="J347" s="32">
        <f>0</f>
      </c>
      <c s="32">
        <f>0</f>
      </c>
      <c s="32">
        <f>0+L348+L352+L356+L360</f>
      </c>
      <c s="32">
        <f>0+M348+M352+M356+M360</f>
      </c>
    </row>
    <row r="348" spans="1:16" ht="12.75">
      <c r="A348" t="s">
        <v>49</v>
      </c>
      <c s="34" t="s">
        <v>362</v>
      </c>
      <c s="34" t="s">
        <v>363</v>
      </c>
      <c s="35" t="s">
        <v>47</v>
      </c>
      <c s="6" t="s">
        <v>364</v>
      </c>
      <c s="36" t="s">
        <v>62</v>
      </c>
      <c s="37">
        <v>1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73</v>
      </c>
      <c>
        <f>(M348*21)/100</f>
      </c>
      <c t="s">
        <v>27</v>
      </c>
    </row>
    <row r="349" spans="1:5" ht="12.75">
      <c r="A349" s="35" t="s">
        <v>54</v>
      </c>
      <c r="E349" s="39" t="s">
        <v>55</v>
      </c>
    </row>
    <row r="350" spans="1:5" ht="12.75">
      <c r="A350" s="35" t="s">
        <v>56</v>
      </c>
      <c r="E350" s="40" t="s">
        <v>365</v>
      </c>
    </row>
    <row r="351" spans="1:5" ht="12.75">
      <c r="A351" t="s">
        <v>58</v>
      </c>
      <c r="E351" s="39" t="s">
        <v>75</v>
      </c>
    </row>
    <row r="352" spans="1:16" ht="12.75">
      <c r="A352" t="s">
        <v>49</v>
      </c>
      <c s="34" t="s">
        <v>366</v>
      </c>
      <c s="34" t="s">
        <v>367</v>
      </c>
      <c s="35" t="s">
        <v>47</v>
      </c>
      <c s="6" t="s">
        <v>368</v>
      </c>
      <c s="36" t="s">
        <v>62</v>
      </c>
      <c s="37">
        <v>2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73</v>
      </c>
      <c>
        <f>(M352*21)/100</f>
      </c>
      <c t="s">
        <v>27</v>
      </c>
    </row>
    <row r="353" spans="1:5" ht="12.75">
      <c r="A353" s="35" t="s">
        <v>54</v>
      </c>
      <c r="E353" s="39" t="s">
        <v>55</v>
      </c>
    </row>
    <row r="354" spans="1:5" ht="12.75">
      <c r="A354" s="35" t="s">
        <v>56</v>
      </c>
      <c r="E354" s="40" t="s">
        <v>365</v>
      </c>
    </row>
    <row r="355" spans="1:5" ht="12.75">
      <c r="A355" t="s">
        <v>58</v>
      </c>
      <c r="E355" s="39" t="s">
        <v>75</v>
      </c>
    </row>
    <row r="356" spans="1:16" ht="25.5">
      <c r="A356" t="s">
        <v>49</v>
      </c>
      <c s="34" t="s">
        <v>369</v>
      </c>
      <c s="34" t="s">
        <v>370</v>
      </c>
      <c s="35" t="s">
        <v>47</v>
      </c>
      <c s="6" t="s">
        <v>371</v>
      </c>
      <c s="36" t="s">
        <v>62</v>
      </c>
      <c s="37">
        <v>1</v>
      </c>
      <c s="36">
        <v>0</v>
      </c>
      <c s="36">
        <f>ROUND(G356*H356,6)</f>
      </c>
      <c r="L356" s="38">
        <v>0</v>
      </c>
      <c s="32">
        <f>ROUND(ROUND(L356,2)*ROUND(G356,3),2)</f>
      </c>
      <c s="36" t="s">
        <v>73</v>
      </c>
      <c>
        <f>(M356*21)/100</f>
      </c>
      <c t="s">
        <v>27</v>
      </c>
    </row>
    <row r="357" spans="1:5" ht="12.75">
      <c r="A357" s="35" t="s">
        <v>54</v>
      </c>
      <c r="E357" s="39" t="s">
        <v>55</v>
      </c>
    </row>
    <row r="358" spans="1:5" ht="12.75">
      <c r="A358" s="35" t="s">
        <v>56</v>
      </c>
      <c r="E358" s="40" t="s">
        <v>63</v>
      </c>
    </row>
    <row r="359" spans="1:5" ht="12.75">
      <c r="A359" t="s">
        <v>58</v>
      </c>
      <c r="E359" s="39" t="s">
        <v>75</v>
      </c>
    </row>
    <row r="360" spans="1:16" ht="25.5">
      <c r="A360" t="s">
        <v>49</v>
      </c>
      <c s="34" t="s">
        <v>372</v>
      </c>
      <c s="34" t="s">
        <v>373</v>
      </c>
      <c s="35" t="s">
        <v>47</v>
      </c>
      <c s="6" t="s">
        <v>374</v>
      </c>
      <c s="36" t="s">
        <v>62</v>
      </c>
      <c s="37">
        <v>1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73</v>
      </c>
      <c>
        <f>(M360*21)/100</f>
      </c>
      <c t="s">
        <v>27</v>
      </c>
    </row>
    <row r="361" spans="1:5" ht="12.75">
      <c r="A361" s="35" t="s">
        <v>54</v>
      </c>
      <c r="E361" s="39" t="s">
        <v>55</v>
      </c>
    </row>
    <row r="362" spans="1:5" ht="12.75">
      <c r="A362" s="35" t="s">
        <v>56</v>
      </c>
      <c r="E362" s="40" t="s">
        <v>63</v>
      </c>
    </row>
    <row r="363" spans="1:5" ht="12.75">
      <c r="A363" t="s">
        <v>58</v>
      </c>
      <c r="E363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375</v>
      </c>
      <c r="E4" s="26" t="s">
        <v>376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COUNTIFS(L8:L132,"=0",A8:A132,"P")+COUNTIFS(L8:L132,"",A8:A132,"P")+SUM(Q8:Q132)</f>
      </c>
    </row>
    <row r="8" spans="1:13" ht="12.75">
      <c r="A8" t="s">
        <v>44</v>
      </c>
      <c r="C8" s="28" t="s">
        <v>379</v>
      </c>
      <c r="E8" s="30" t="s">
        <v>378</v>
      </c>
      <c r="J8" s="29">
        <f>0+J9+J30+J127</f>
      </c>
      <c s="29">
        <f>0+K9+K30+K127</f>
      </c>
      <c s="29">
        <f>0+L9+L30+L127</f>
      </c>
      <c s="29">
        <f>0+M9+M30+M127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47</v>
      </c>
      <c s="34" t="s">
        <v>70</v>
      </c>
      <c s="35" t="s">
        <v>47</v>
      </c>
      <c s="6" t="s">
        <v>71</v>
      </c>
      <c s="36" t="s">
        <v>72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560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98</v>
      </c>
      <c s="35" t="s">
        <v>47</v>
      </c>
      <c s="6" t="s">
        <v>99</v>
      </c>
      <c s="36" t="s">
        <v>72</v>
      </c>
      <c s="37">
        <v>0.4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380</v>
      </c>
      <c s="35" t="s">
        <v>47</v>
      </c>
      <c s="6" t="s">
        <v>381</v>
      </c>
      <c s="36" t="s">
        <v>62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76</v>
      </c>
      <c s="34" t="s">
        <v>383</v>
      </c>
      <c s="35" t="s">
        <v>47</v>
      </c>
      <c s="6" t="s">
        <v>384</v>
      </c>
      <c s="36" t="s">
        <v>62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382</v>
      </c>
    </row>
    <row r="29" spans="1:5" ht="12.75">
      <c r="A29" t="s">
        <v>58</v>
      </c>
      <c r="E29" s="39" t="s">
        <v>75</v>
      </c>
    </row>
    <row r="30" spans="1:13" ht="12.75">
      <c r="A30" t="s">
        <v>46</v>
      </c>
      <c r="C30" s="31" t="s">
        <v>27</v>
      </c>
      <c r="E30" s="33" t="s">
        <v>126</v>
      </c>
      <c r="J30" s="32">
        <f>0</f>
      </c>
      <c s="32">
        <f>0</f>
      </c>
      <c s="32">
        <f>0+L31+L35+L39+L43+L47+L51+L55+L59+L63+L67+L71+L75+L79+L83+L87+L91+L95+L99+L103+L107+L111+L115+L119+L123</f>
      </c>
      <c s="32">
        <f>0+M31+M35+M39+M43+M47+M51+M55+M59+M63+M67+M71+M75+M79+M83+M87+M91+M95+M99+M103+M107+M111+M115+M119+M123</f>
      </c>
    </row>
    <row r="31" spans="1:16" ht="12.75">
      <c r="A31" t="s">
        <v>49</v>
      </c>
      <c s="34" t="s">
        <v>80</v>
      </c>
      <c s="34" t="s">
        <v>385</v>
      </c>
      <c s="35" t="s">
        <v>47</v>
      </c>
      <c s="6" t="s">
        <v>386</v>
      </c>
      <c s="36" t="s">
        <v>387</v>
      </c>
      <c s="37">
        <v>0.025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388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389</v>
      </c>
      <c s="35" t="s">
        <v>47</v>
      </c>
      <c s="6" t="s">
        <v>390</v>
      </c>
      <c s="36" t="s">
        <v>387</v>
      </c>
      <c s="37">
        <v>0.4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391</v>
      </c>
    </row>
    <row r="38" spans="1:5" ht="12.75">
      <c r="A38" t="s">
        <v>58</v>
      </c>
      <c r="E38" s="39" t="s">
        <v>75</v>
      </c>
    </row>
    <row r="39" spans="1:16" ht="25.5">
      <c r="A39" t="s">
        <v>49</v>
      </c>
      <c s="34" t="s">
        <v>90</v>
      </c>
      <c s="34" t="s">
        <v>392</v>
      </c>
      <c s="35" t="s">
        <v>47</v>
      </c>
      <c s="6" t="s">
        <v>393</v>
      </c>
      <c s="36" t="s">
        <v>88</v>
      </c>
      <c s="37">
        <v>45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394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395</v>
      </c>
      <c s="35" t="s">
        <v>47</v>
      </c>
      <c s="6" t="s">
        <v>396</v>
      </c>
      <c s="36" t="s">
        <v>62</v>
      </c>
      <c s="37">
        <v>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394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397</v>
      </c>
      <c s="35" t="s">
        <v>47</v>
      </c>
      <c s="6" t="s">
        <v>398</v>
      </c>
      <c s="36" t="s">
        <v>62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394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100</v>
      </c>
      <c s="34" t="s">
        <v>399</v>
      </c>
      <c s="35" t="s">
        <v>47</v>
      </c>
      <c s="6" t="s">
        <v>400</v>
      </c>
      <c s="36" t="s">
        <v>62</v>
      </c>
      <c s="37">
        <v>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394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105</v>
      </c>
      <c s="34" t="s">
        <v>401</v>
      </c>
      <c s="35" t="s">
        <v>47</v>
      </c>
      <c s="6" t="s">
        <v>402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394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109</v>
      </c>
      <c s="34" t="s">
        <v>154</v>
      </c>
      <c s="35" t="s">
        <v>47</v>
      </c>
      <c s="6" t="s">
        <v>155</v>
      </c>
      <c s="36" t="s">
        <v>156</v>
      </c>
      <c s="37">
        <v>30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63</v>
      </c>
    </row>
    <row r="62" spans="1:5" ht="38.25">
      <c r="A62" t="s">
        <v>58</v>
      </c>
      <c r="E62" s="39" t="s">
        <v>157</v>
      </c>
    </row>
    <row r="63" spans="1:16" ht="12.75">
      <c r="A63" t="s">
        <v>49</v>
      </c>
      <c s="34" t="s">
        <v>112</v>
      </c>
      <c s="34" t="s">
        <v>159</v>
      </c>
      <c s="35" t="s">
        <v>47</v>
      </c>
      <c s="6" t="s">
        <v>160</v>
      </c>
      <c s="36" t="s">
        <v>156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</v>
      </c>
    </row>
    <row r="66" spans="1:5" ht="38.25">
      <c r="A66" t="s">
        <v>58</v>
      </c>
      <c r="E66" s="39" t="s">
        <v>161</v>
      </c>
    </row>
    <row r="67" spans="1:16" ht="12.75">
      <c r="A67" t="s">
        <v>49</v>
      </c>
      <c s="34" t="s">
        <v>116</v>
      </c>
      <c s="34" t="s">
        <v>181</v>
      </c>
      <c s="35" t="s">
        <v>47</v>
      </c>
      <c s="6" t="s">
        <v>182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73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12.75">
      <c r="A70" t="s">
        <v>58</v>
      </c>
      <c r="E70" s="39" t="s">
        <v>75</v>
      </c>
    </row>
    <row r="71" spans="1:16" ht="12.75">
      <c r="A71" t="s">
        <v>49</v>
      </c>
      <c s="34" t="s">
        <v>119</v>
      </c>
      <c s="34" t="s">
        <v>403</v>
      </c>
      <c s="35" t="s">
        <v>47</v>
      </c>
      <c s="6" t="s">
        <v>404</v>
      </c>
      <c s="36" t="s">
        <v>88</v>
      </c>
      <c s="37">
        <v>1030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394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127</v>
      </c>
      <c s="34" t="s">
        <v>405</v>
      </c>
      <c s="35" t="s">
        <v>47</v>
      </c>
      <c s="6" t="s">
        <v>406</v>
      </c>
      <c s="36" t="s">
        <v>88</v>
      </c>
      <c s="37">
        <v>1030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394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132</v>
      </c>
      <c s="34" t="s">
        <v>407</v>
      </c>
      <c s="35" t="s">
        <v>47</v>
      </c>
      <c s="6" t="s">
        <v>408</v>
      </c>
      <c s="36" t="s">
        <v>62</v>
      </c>
      <c s="37">
        <v>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73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394</v>
      </c>
    </row>
    <row r="82" spans="1:5" ht="12.75">
      <c r="A82" t="s">
        <v>58</v>
      </c>
      <c r="E82" s="39" t="s">
        <v>75</v>
      </c>
    </row>
    <row r="83" spans="1:16" ht="12.75">
      <c r="A83" t="s">
        <v>49</v>
      </c>
      <c s="34" t="s">
        <v>136</v>
      </c>
      <c s="34" t="s">
        <v>409</v>
      </c>
      <c s="35" t="s">
        <v>47</v>
      </c>
      <c s="6" t="s">
        <v>410</v>
      </c>
      <c s="36" t="s">
        <v>62</v>
      </c>
      <c s="37">
        <v>4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394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411</v>
      </c>
      <c s="35" t="s">
        <v>47</v>
      </c>
      <c s="6" t="s">
        <v>412</v>
      </c>
      <c s="36" t="s">
        <v>62</v>
      </c>
      <c s="37">
        <v>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394</v>
      </c>
    </row>
    <row r="90" spans="1:5" ht="12.75">
      <c r="A90" t="s">
        <v>58</v>
      </c>
      <c r="E90" s="39" t="s">
        <v>75</v>
      </c>
    </row>
    <row r="91" spans="1:16" ht="12.75">
      <c r="A91" t="s">
        <v>49</v>
      </c>
      <c s="34" t="s">
        <v>142</v>
      </c>
      <c s="34" t="s">
        <v>413</v>
      </c>
      <c s="35" t="s">
        <v>47</v>
      </c>
      <c s="6" t="s">
        <v>414</v>
      </c>
      <c s="36" t="s">
        <v>62</v>
      </c>
      <c s="37">
        <v>4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73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394</v>
      </c>
    </row>
    <row r="94" spans="1:5" ht="12.75">
      <c r="A94" t="s">
        <v>58</v>
      </c>
      <c r="E94" s="39" t="s">
        <v>75</v>
      </c>
    </row>
    <row r="95" spans="1:16" ht="12.75">
      <c r="A95" t="s">
        <v>49</v>
      </c>
      <c s="34" t="s">
        <v>146</v>
      </c>
      <c s="34" t="s">
        <v>415</v>
      </c>
      <c s="35" t="s">
        <v>47</v>
      </c>
      <c s="6" t="s">
        <v>416</v>
      </c>
      <c s="36" t="s">
        <v>417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73</v>
      </c>
      <c>
        <f>(M95*21)/100</f>
      </c>
      <c t="s">
        <v>27</v>
      </c>
    </row>
    <row r="96" spans="1:5" ht="12.75">
      <c r="A96" s="35" t="s">
        <v>54</v>
      </c>
      <c r="E96" s="39" t="s">
        <v>55</v>
      </c>
    </row>
    <row r="97" spans="1:5" ht="12.75">
      <c r="A97" s="35" t="s">
        <v>56</v>
      </c>
      <c r="E97" s="40" t="s">
        <v>63</v>
      </c>
    </row>
    <row r="98" spans="1:5" ht="12.75">
      <c r="A98" t="s">
        <v>58</v>
      </c>
      <c r="E98" s="39" t="s">
        <v>75</v>
      </c>
    </row>
    <row r="99" spans="1:16" ht="12.75">
      <c r="A99" t="s">
        <v>49</v>
      </c>
      <c s="34" t="s">
        <v>149</v>
      </c>
      <c s="34" t="s">
        <v>418</v>
      </c>
      <c s="35" t="s">
        <v>47</v>
      </c>
      <c s="6" t="s">
        <v>419</v>
      </c>
      <c s="36" t="s">
        <v>88</v>
      </c>
      <c s="37">
        <v>1030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73</v>
      </c>
      <c>
        <f>(M99*21)/100</f>
      </c>
      <c t="s">
        <v>27</v>
      </c>
    </row>
    <row r="100" spans="1:5" ht="12.75">
      <c r="A100" s="35" t="s">
        <v>54</v>
      </c>
      <c r="E100" s="39" t="s">
        <v>55</v>
      </c>
    </row>
    <row r="101" spans="1:5" ht="12.75">
      <c r="A101" s="35" t="s">
        <v>56</v>
      </c>
      <c r="E101" s="40" t="s">
        <v>63</v>
      </c>
    </row>
    <row r="102" spans="1:5" ht="12.75">
      <c r="A102" t="s">
        <v>58</v>
      </c>
      <c r="E102" s="39" t="s">
        <v>75</v>
      </c>
    </row>
    <row r="103" spans="1:16" ht="12.75">
      <c r="A103" t="s">
        <v>49</v>
      </c>
      <c s="34" t="s">
        <v>153</v>
      </c>
      <c s="34" t="s">
        <v>420</v>
      </c>
      <c s="35" t="s">
        <v>47</v>
      </c>
      <c s="6" t="s">
        <v>421</v>
      </c>
      <c s="36" t="s">
        <v>62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73</v>
      </c>
      <c>
        <f>(M103*21)/100</f>
      </c>
      <c t="s">
        <v>27</v>
      </c>
    </row>
    <row r="104" spans="1:5" ht="12.75">
      <c r="A104" s="35" t="s">
        <v>54</v>
      </c>
      <c r="E104" s="39" t="s">
        <v>55</v>
      </c>
    </row>
    <row r="105" spans="1:5" ht="12.75">
      <c r="A105" s="35" t="s">
        <v>56</v>
      </c>
      <c r="E105" s="40" t="s">
        <v>394</v>
      </c>
    </row>
    <row r="106" spans="1:5" ht="12.75">
      <c r="A106" t="s">
        <v>58</v>
      </c>
      <c r="E106" s="39" t="s">
        <v>75</v>
      </c>
    </row>
    <row r="107" spans="1:16" ht="25.5">
      <c r="A107" t="s">
        <v>49</v>
      </c>
      <c s="34" t="s">
        <v>158</v>
      </c>
      <c s="34" t="s">
        <v>422</v>
      </c>
      <c s="35" t="s">
        <v>47</v>
      </c>
      <c s="6" t="s">
        <v>423</v>
      </c>
      <c s="36" t="s">
        <v>62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73</v>
      </c>
      <c>
        <f>(M107*21)/100</f>
      </c>
      <c t="s">
        <v>27</v>
      </c>
    </row>
    <row r="108" spans="1:5" ht="12.75">
      <c r="A108" s="35" t="s">
        <v>54</v>
      </c>
      <c r="E108" s="39" t="s">
        <v>55</v>
      </c>
    </row>
    <row r="109" spans="1:5" ht="12.75">
      <c r="A109" s="35" t="s">
        <v>56</v>
      </c>
      <c r="E109" s="40" t="s">
        <v>394</v>
      </c>
    </row>
    <row r="110" spans="1:5" ht="12.75">
      <c r="A110" t="s">
        <v>58</v>
      </c>
      <c r="E110" s="39" t="s">
        <v>75</v>
      </c>
    </row>
    <row r="111" spans="1:16" ht="12.75">
      <c r="A111" t="s">
        <v>49</v>
      </c>
      <c s="34" t="s">
        <v>162</v>
      </c>
      <c s="34" t="s">
        <v>424</v>
      </c>
      <c s="35" t="s">
        <v>47</v>
      </c>
      <c s="6" t="s">
        <v>425</v>
      </c>
      <c s="36" t="s">
        <v>62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73</v>
      </c>
      <c>
        <f>(M111*21)/100</f>
      </c>
      <c t="s">
        <v>27</v>
      </c>
    </row>
    <row r="112" spans="1:5" ht="12.75">
      <c r="A112" s="35" t="s">
        <v>54</v>
      </c>
      <c r="E112" s="39" t="s">
        <v>55</v>
      </c>
    </row>
    <row r="113" spans="1:5" ht="12.75">
      <c r="A113" s="35" t="s">
        <v>56</v>
      </c>
      <c r="E113" s="40" t="s">
        <v>394</v>
      </c>
    </row>
    <row r="114" spans="1:5" ht="12.75">
      <c r="A114" t="s">
        <v>58</v>
      </c>
      <c r="E114" s="39" t="s">
        <v>75</v>
      </c>
    </row>
    <row r="115" spans="1:16" ht="12.75">
      <c r="A115" t="s">
        <v>49</v>
      </c>
      <c s="34" t="s">
        <v>165</v>
      </c>
      <c s="34" t="s">
        <v>426</v>
      </c>
      <c s="35" t="s">
        <v>47</v>
      </c>
      <c s="6" t="s">
        <v>427</v>
      </c>
      <c s="36" t="s">
        <v>62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73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394</v>
      </c>
    </row>
    <row r="118" spans="1:5" ht="12.75">
      <c r="A118" t="s">
        <v>58</v>
      </c>
      <c r="E118" s="39" t="s">
        <v>75</v>
      </c>
    </row>
    <row r="119" spans="1:16" ht="12.75">
      <c r="A119" t="s">
        <v>49</v>
      </c>
      <c s="34" t="s">
        <v>168</v>
      </c>
      <c s="34" t="s">
        <v>428</v>
      </c>
      <c s="35" t="s">
        <v>47</v>
      </c>
      <c s="6" t="s">
        <v>429</v>
      </c>
      <c s="36" t="s">
        <v>62</v>
      </c>
      <c s="37">
        <v>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73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12.75">
      <c r="A122" t="s">
        <v>58</v>
      </c>
      <c r="E122" s="39" t="s">
        <v>75</v>
      </c>
    </row>
    <row r="123" spans="1:16" ht="12.75">
      <c r="A123" t="s">
        <v>49</v>
      </c>
      <c s="34" t="s">
        <v>171</v>
      </c>
      <c s="34" t="s">
        <v>430</v>
      </c>
      <c s="35" t="s">
        <v>47</v>
      </c>
      <c s="6" t="s">
        <v>431</v>
      </c>
      <c s="36" t="s">
        <v>62</v>
      </c>
      <c s="37">
        <v>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73</v>
      </c>
      <c>
        <f>(M123*21)/100</f>
      </c>
      <c t="s">
        <v>27</v>
      </c>
    </row>
    <row r="124" spans="1:5" ht="12.75">
      <c r="A124" s="35" t="s">
        <v>54</v>
      </c>
      <c r="E124" s="39" t="s">
        <v>55</v>
      </c>
    </row>
    <row r="125" spans="1:5" ht="12.75">
      <c r="A125" s="35" t="s">
        <v>56</v>
      </c>
      <c r="E125" s="40" t="s">
        <v>63</v>
      </c>
    </row>
    <row r="126" spans="1:5" ht="12.75">
      <c r="A126" t="s">
        <v>58</v>
      </c>
      <c r="E126" s="39" t="s">
        <v>75</v>
      </c>
    </row>
    <row r="127" spans="1:13" ht="12.75">
      <c r="A127" t="s">
        <v>46</v>
      </c>
      <c r="C127" s="31" t="s">
        <v>20</v>
      </c>
      <c r="E127" s="33" t="s">
        <v>325</v>
      </c>
      <c r="J127" s="32">
        <f>0</f>
      </c>
      <c s="32">
        <f>0</f>
      </c>
      <c s="32">
        <f>0+L128+L132</f>
      </c>
      <c s="32">
        <f>0+M128+M132</f>
      </c>
    </row>
    <row r="128" spans="1:16" ht="12.75">
      <c r="A128" t="s">
        <v>49</v>
      </c>
      <c s="34" t="s">
        <v>174</v>
      </c>
      <c s="34" t="s">
        <v>327</v>
      </c>
      <c s="35" t="s">
        <v>47</v>
      </c>
      <c s="6" t="s">
        <v>328</v>
      </c>
      <c s="36" t="s">
        <v>329</v>
      </c>
      <c s="37">
        <v>24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53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330</v>
      </c>
    </row>
    <row r="132" spans="1:16" ht="12.75">
      <c r="A132" t="s">
        <v>49</v>
      </c>
      <c s="34" t="s">
        <v>177</v>
      </c>
      <c s="34" t="s">
        <v>357</v>
      </c>
      <c s="35" t="s">
        <v>47</v>
      </c>
      <c s="6" t="s">
        <v>432</v>
      </c>
      <c s="36" t="s">
        <v>62</v>
      </c>
      <c s="37">
        <v>1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55</v>
      </c>
    </row>
    <row r="134" spans="1:5" ht="12.75">
      <c r="A134" s="35" t="s">
        <v>56</v>
      </c>
      <c r="E134" s="40" t="s">
        <v>63</v>
      </c>
    </row>
    <row r="135" spans="1:5" ht="12.75">
      <c r="A135" t="s">
        <v>58</v>
      </c>
      <c r="E135" s="39" t="s">
        <v>432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433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433</v>
      </c>
      <c r="E4" s="26" t="s">
        <v>434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437</v>
      </c>
      <c r="E8" s="30" t="s">
        <v>436</v>
      </c>
      <c r="J8" s="29">
        <f>0+J9+J82+J99</f>
      </c>
      <c s="29">
        <f>0+K9+K82+K99</f>
      </c>
      <c s="29">
        <f>0+L9+L82+L99</f>
      </c>
      <c s="29">
        <f>0+M9+M82+M99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</f>
      </c>
      <c s="32">
        <f>0+M10+M14+M18+M22+M26+M30+M34+M38+M42+M46+M50+M54+M58+M62+M66+M70+M74+M78</f>
      </c>
    </row>
    <row r="10" spans="1:16" ht="25.5">
      <c r="A10" t="s">
        <v>49</v>
      </c>
      <c s="34" t="s">
        <v>47</v>
      </c>
      <c s="34" t="s">
        <v>438</v>
      </c>
      <c s="35" t="s">
        <v>47</v>
      </c>
      <c s="6" t="s">
        <v>439</v>
      </c>
      <c s="36" t="s">
        <v>88</v>
      </c>
      <c s="37">
        <v>23.814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440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441</v>
      </c>
      <c s="35" t="s">
        <v>47</v>
      </c>
      <c s="6" t="s">
        <v>442</v>
      </c>
      <c s="36" t="s">
        <v>62</v>
      </c>
      <c s="37">
        <v>10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443</v>
      </c>
      <c s="35" t="s">
        <v>47</v>
      </c>
      <c s="6" t="s">
        <v>444</v>
      </c>
      <c s="36" t="s">
        <v>72</v>
      </c>
      <c s="37">
        <v>167.6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445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446</v>
      </c>
      <c s="35" t="s">
        <v>47</v>
      </c>
      <c s="6" t="s">
        <v>447</v>
      </c>
      <c s="36" t="s">
        <v>72</v>
      </c>
      <c s="37">
        <v>60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63</v>
      </c>
    </row>
    <row r="25" spans="1:5" ht="12.75">
      <c r="A25" t="s">
        <v>58</v>
      </c>
      <c r="E25" s="39" t="s">
        <v>75</v>
      </c>
    </row>
    <row r="26" spans="1:16" ht="25.5">
      <c r="A26" t="s">
        <v>49</v>
      </c>
      <c s="34" t="s">
        <v>76</v>
      </c>
      <c s="34" t="s">
        <v>448</v>
      </c>
      <c s="35" t="s">
        <v>47</v>
      </c>
      <c s="6" t="s">
        <v>449</v>
      </c>
      <c s="36" t="s">
        <v>88</v>
      </c>
      <c s="37">
        <v>886.86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450</v>
      </c>
    </row>
    <row r="29" spans="1:5" ht="12.75">
      <c r="A29" t="s">
        <v>58</v>
      </c>
      <c r="E29" s="39" t="s">
        <v>75</v>
      </c>
    </row>
    <row r="30" spans="1:16" ht="25.5">
      <c r="A30" t="s">
        <v>49</v>
      </c>
      <c s="34" t="s">
        <v>80</v>
      </c>
      <c s="34" t="s">
        <v>451</v>
      </c>
      <c s="35" t="s">
        <v>47</v>
      </c>
      <c s="6" t="s">
        <v>452</v>
      </c>
      <c s="36" t="s">
        <v>88</v>
      </c>
      <c s="37">
        <v>295.62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63</v>
      </c>
    </row>
    <row r="33" spans="1:5" ht="255">
      <c r="A33" t="s">
        <v>58</v>
      </c>
      <c r="E33" s="39" t="s">
        <v>453</v>
      </c>
    </row>
    <row r="34" spans="1:16" ht="12.75">
      <c r="A34" t="s">
        <v>49</v>
      </c>
      <c s="34" t="s">
        <v>85</v>
      </c>
      <c s="34" t="s">
        <v>454</v>
      </c>
      <c s="35" t="s">
        <v>47</v>
      </c>
      <c s="6" t="s">
        <v>455</v>
      </c>
      <c s="36" t="s">
        <v>67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63</v>
      </c>
    </row>
    <row r="37" spans="1:5" ht="38.25">
      <c r="A37" t="s">
        <v>58</v>
      </c>
      <c r="E37" s="39" t="s">
        <v>456</v>
      </c>
    </row>
    <row r="38" spans="1:16" ht="12.75">
      <c r="A38" t="s">
        <v>49</v>
      </c>
      <c s="34" t="s">
        <v>90</v>
      </c>
      <c s="34" t="s">
        <v>457</v>
      </c>
      <c s="35" t="s">
        <v>47</v>
      </c>
      <c s="6" t="s">
        <v>458</v>
      </c>
      <c s="36" t="s">
        <v>103</v>
      </c>
      <c s="37">
        <v>295.62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89.25">
      <c r="A41" t="s">
        <v>58</v>
      </c>
      <c r="E41" s="39" t="s">
        <v>460</v>
      </c>
    </row>
    <row r="42" spans="1:16" ht="12.75">
      <c r="A42" t="s">
        <v>49</v>
      </c>
      <c s="34" t="s">
        <v>94</v>
      </c>
      <c s="34" t="s">
        <v>461</v>
      </c>
      <c s="35" t="s">
        <v>47</v>
      </c>
      <c s="6" t="s">
        <v>462</v>
      </c>
      <c s="36" t="s">
        <v>62</v>
      </c>
      <c s="37">
        <v>8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51">
      <c r="A45" t="s">
        <v>58</v>
      </c>
      <c r="E45" s="39" t="s">
        <v>463</v>
      </c>
    </row>
    <row r="46" spans="1:16" ht="12.75">
      <c r="A46" t="s">
        <v>49</v>
      </c>
      <c s="34" t="s">
        <v>97</v>
      </c>
      <c s="34" t="s">
        <v>464</v>
      </c>
      <c s="35" t="s">
        <v>47</v>
      </c>
      <c s="6" t="s">
        <v>465</v>
      </c>
      <c s="36" t="s">
        <v>62</v>
      </c>
      <c s="37">
        <v>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459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100</v>
      </c>
      <c s="34" t="s">
        <v>466</v>
      </c>
      <c s="35" t="s">
        <v>47</v>
      </c>
      <c s="6" t="s">
        <v>467</v>
      </c>
      <c s="36" t="s">
        <v>88</v>
      </c>
      <c s="37">
        <v>295.62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459</v>
      </c>
    </row>
    <row r="53" spans="1:5" ht="12.75">
      <c r="A53" t="s">
        <v>58</v>
      </c>
      <c r="E53" s="39" t="s">
        <v>75</v>
      </c>
    </row>
    <row r="54" spans="1:16" ht="25.5">
      <c r="A54" t="s">
        <v>49</v>
      </c>
      <c s="34" t="s">
        <v>105</v>
      </c>
      <c s="34" t="s">
        <v>468</v>
      </c>
      <c s="35" t="s">
        <v>47</v>
      </c>
      <c s="6" t="s">
        <v>469</v>
      </c>
      <c s="36" t="s">
        <v>470</v>
      </c>
      <c s="37">
        <v>8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63</v>
      </c>
    </row>
    <row r="57" spans="1:5" ht="25.5">
      <c r="A57" t="s">
        <v>58</v>
      </c>
      <c r="E57" s="39" t="s">
        <v>471</v>
      </c>
    </row>
    <row r="58" spans="1:16" ht="12.75">
      <c r="A58" t="s">
        <v>49</v>
      </c>
      <c s="34" t="s">
        <v>109</v>
      </c>
      <c s="34" t="s">
        <v>472</v>
      </c>
      <c s="35" t="s">
        <v>47</v>
      </c>
      <c s="6" t="s">
        <v>473</v>
      </c>
      <c s="36" t="s">
        <v>67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474</v>
      </c>
    </row>
    <row r="62" spans="1:16" ht="12.75">
      <c r="A62" t="s">
        <v>49</v>
      </c>
      <c s="34" t="s">
        <v>112</v>
      </c>
      <c s="34" t="s">
        <v>475</v>
      </c>
      <c s="35" t="s">
        <v>47</v>
      </c>
      <c s="6" t="s">
        <v>476</v>
      </c>
      <c s="36" t="s">
        <v>62</v>
      </c>
      <c s="37">
        <v>9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116</v>
      </c>
      <c s="34" t="s">
        <v>477</v>
      </c>
      <c s="35" t="s">
        <v>47</v>
      </c>
      <c s="6" t="s">
        <v>478</v>
      </c>
      <c s="36" t="s">
        <v>62</v>
      </c>
      <c s="37">
        <v>9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479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119</v>
      </c>
      <c s="34" t="s">
        <v>480</v>
      </c>
      <c s="35" t="s">
        <v>47</v>
      </c>
      <c s="6" t="s">
        <v>481</v>
      </c>
      <c s="36" t="s">
        <v>62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127</v>
      </c>
      <c s="34" t="s">
        <v>482</v>
      </c>
      <c s="35" t="s">
        <v>47</v>
      </c>
      <c s="6" t="s">
        <v>483</v>
      </c>
      <c s="36" t="s">
        <v>103</v>
      </c>
      <c s="37">
        <v>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63</v>
      </c>
    </row>
    <row r="77" spans="1:5" ht="12.75">
      <c r="A77" t="s">
        <v>58</v>
      </c>
      <c r="E77" s="39" t="s">
        <v>75</v>
      </c>
    </row>
    <row r="78" spans="1:16" ht="25.5">
      <c r="A78" t="s">
        <v>49</v>
      </c>
      <c s="34" t="s">
        <v>132</v>
      </c>
      <c s="34" t="s">
        <v>484</v>
      </c>
      <c s="35" t="s">
        <v>47</v>
      </c>
      <c s="6" t="s">
        <v>485</v>
      </c>
      <c s="36" t="s">
        <v>103</v>
      </c>
      <c s="37">
        <v>32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63</v>
      </c>
    </row>
    <row r="81" spans="1:5" ht="12.75">
      <c r="A81" t="s">
        <v>58</v>
      </c>
      <c r="E81" s="39" t="s">
        <v>75</v>
      </c>
    </row>
    <row r="82" spans="1:13" ht="12.75">
      <c r="A82" t="s">
        <v>46</v>
      </c>
      <c r="C82" s="31" t="s">
        <v>313</v>
      </c>
      <c r="E82" s="33" t="s">
        <v>314</v>
      </c>
      <c r="J82" s="32">
        <f>0</f>
      </c>
      <c s="32">
        <f>0</f>
      </c>
      <c s="32">
        <f>0+L83+L87+L91+L95</f>
      </c>
      <c s="32">
        <f>0+M83+M87+M91+M95</f>
      </c>
    </row>
    <row r="83" spans="1:16" ht="12.75">
      <c r="A83" t="s">
        <v>49</v>
      </c>
      <c s="34" t="s">
        <v>136</v>
      </c>
      <c s="34" t="s">
        <v>486</v>
      </c>
      <c s="35" t="s">
        <v>47</v>
      </c>
      <c s="6" t="s">
        <v>487</v>
      </c>
      <c s="36" t="s">
        <v>72</v>
      </c>
      <c s="37">
        <v>167.6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2.75">
      <c r="A86" t="s">
        <v>58</v>
      </c>
      <c r="E86" s="39" t="s">
        <v>75</v>
      </c>
    </row>
    <row r="87" spans="1:16" ht="12.75">
      <c r="A87" t="s">
        <v>49</v>
      </c>
      <c s="34" t="s">
        <v>139</v>
      </c>
      <c s="34" t="s">
        <v>488</v>
      </c>
      <c s="35" t="s">
        <v>47</v>
      </c>
      <c s="6" t="s">
        <v>489</v>
      </c>
      <c s="36" t="s">
        <v>88</v>
      </c>
      <c s="37">
        <v>23.814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63</v>
      </c>
    </row>
    <row r="90" spans="1:5" ht="12.75">
      <c r="A90" t="s">
        <v>58</v>
      </c>
      <c r="E90" s="39" t="s">
        <v>75</v>
      </c>
    </row>
    <row r="91" spans="1:16" ht="25.5">
      <c r="A91" t="s">
        <v>49</v>
      </c>
      <c s="34" t="s">
        <v>142</v>
      </c>
      <c s="34" t="s">
        <v>490</v>
      </c>
      <c s="35" t="s">
        <v>491</v>
      </c>
      <c s="6" t="s">
        <v>492</v>
      </c>
      <c s="36" t="s">
        <v>123</v>
      </c>
      <c s="37">
        <v>335.2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124</v>
      </c>
    </row>
    <row r="93" spans="1:5" ht="12.75">
      <c r="A93" s="35" t="s">
        <v>56</v>
      </c>
      <c r="E93" s="40" t="s">
        <v>63</v>
      </c>
    </row>
    <row r="94" spans="1:5" ht="165.75">
      <c r="A94" t="s">
        <v>58</v>
      </c>
      <c r="E94" s="39" t="s">
        <v>125</v>
      </c>
    </row>
    <row r="95" spans="1:16" ht="25.5">
      <c r="A95" t="s">
        <v>49</v>
      </c>
      <c s="34" t="s">
        <v>149</v>
      </c>
      <c s="34" t="s">
        <v>493</v>
      </c>
      <c s="35" t="s">
        <v>494</v>
      </c>
      <c s="6" t="s">
        <v>495</v>
      </c>
      <c s="36" t="s">
        <v>123</v>
      </c>
      <c s="37">
        <v>4.4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27</v>
      </c>
    </row>
    <row r="96" spans="1:5" ht="12.75">
      <c r="A96" s="35" t="s">
        <v>54</v>
      </c>
      <c r="E96" s="39" t="s">
        <v>124</v>
      </c>
    </row>
    <row r="97" spans="1:5" ht="12.75">
      <c r="A97" s="35" t="s">
        <v>56</v>
      </c>
      <c r="E97" s="40" t="s">
        <v>63</v>
      </c>
    </row>
    <row r="98" spans="1:5" ht="165.75">
      <c r="A98" t="s">
        <v>58</v>
      </c>
      <c r="E98" s="39" t="s">
        <v>496</v>
      </c>
    </row>
    <row r="99" spans="1:13" ht="12.75">
      <c r="A99" t="s">
        <v>46</v>
      </c>
      <c r="C99" s="31" t="s">
        <v>20</v>
      </c>
      <c r="E99" s="33" t="s">
        <v>325</v>
      </c>
      <c r="J99" s="32">
        <f>0</f>
      </c>
      <c s="32">
        <f>0</f>
      </c>
      <c s="32">
        <f>0+L100+L104</f>
      </c>
      <c s="32">
        <f>0+M100+M104</f>
      </c>
    </row>
    <row r="100" spans="1:16" ht="12.75">
      <c r="A100" t="s">
        <v>49</v>
      </c>
      <c s="34" t="s">
        <v>153</v>
      </c>
      <c s="34" t="s">
        <v>353</v>
      </c>
      <c s="35" t="s">
        <v>47</v>
      </c>
      <c s="6" t="s">
        <v>354</v>
      </c>
      <c s="36" t="s">
        <v>329</v>
      </c>
      <c s="37">
        <v>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63</v>
      </c>
    </row>
    <row r="103" spans="1:5" ht="38.25">
      <c r="A103" t="s">
        <v>58</v>
      </c>
      <c r="E103" s="39" t="s">
        <v>355</v>
      </c>
    </row>
    <row r="104" spans="1:16" ht="12.75">
      <c r="A104" t="s">
        <v>49</v>
      </c>
      <c s="34" t="s">
        <v>158</v>
      </c>
      <c s="34" t="s">
        <v>65</v>
      </c>
      <c s="35" t="s">
        <v>47</v>
      </c>
      <c s="6" t="s">
        <v>66</v>
      </c>
      <c s="36" t="s">
        <v>67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12.75">
      <c r="A107" t="s">
        <v>58</v>
      </c>
      <c r="E107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497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497</v>
      </c>
      <c r="E4" s="26" t="s">
        <v>498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COUNTIFS(L8:L144,"=0",A8:A144,"P")+COUNTIFS(L8:L144,"",A8:A144,"P")+SUM(Q8:Q144)</f>
      </c>
    </row>
    <row r="8" spans="1:13" ht="12.75">
      <c r="A8" t="s">
        <v>44</v>
      </c>
      <c r="C8" s="28" t="s">
        <v>501</v>
      </c>
      <c r="E8" s="30" t="s">
        <v>500</v>
      </c>
      <c r="J8" s="29">
        <f>0+J9+J114+J123</f>
      </c>
      <c s="29">
        <f>0+K9+K114+K123</f>
      </c>
      <c s="29">
        <f>0+L9+L114+L123</f>
      </c>
      <c s="29">
        <f>0+M9+M114+M123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</f>
      </c>
      <c s="32">
        <f>0+M10+M14+M18+M22+M26+M30+M34+M38+M42+M46+M50+M54+M58+M62+M66+M70+M74+M78+M82+M86+M90+M94+M98+M102+M106+M110</f>
      </c>
    </row>
    <row r="10" spans="1:16" ht="12.75">
      <c r="A10" t="s">
        <v>49</v>
      </c>
      <c s="34" t="s">
        <v>47</v>
      </c>
      <c s="34" t="s">
        <v>502</v>
      </c>
      <c s="35" t="s">
        <v>47</v>
      </c>
      <c s="6" t="s">
        <v>503</v>
      </c>
      <c s="36" t="s">
        <v>103</v>
      </c>
      <c s="37">
        <v>800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63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504</v>
      </c>
      <c s="35" t="s">
        <v>47</v>
      </c>
      <c s="6" t="s">
        <v>505</v>
      </c>
      <c s="36" t="s">
        <v>103</v>
      </c>
      <c s="37">
        <v>800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25.5">
      <c r="A17" t="s">
        <v>58</v>
      </c>
      <c r="E17" s="39" t="s">
        <v>506</v>
      </c>
    </row>
    <row r="18" spans="1:16" ht="12.75">
      <c r="A18" t="s">
        <v>49</v>
      </c>
      <c s="34" t="s">
        <v>26</v>
      </c>
      <c s="34" t="s">
        <v>507</v>
      </c>
      <c s="35" t="s">
        <v>47</v>
      </c>
      <c s="6" t="s">
        <v>508</v>
      </c>
      <c s="36" t="s">
        <v>88</v>
      </c>
      <c s="37">
        <v>66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440</v>
      </c>
    </row>
    <row r="21" spans="1:5" ht="12.75">
      <c r="A21" t="s">
        <v>58</v>
      </c>
      <c r="E21" s="39" t="s">
        <v>75</v>
      </c>
    </row>
    <row r="22" spans="1:16" ht="12.75">
      <c r="A22" t="s">
        <v>49</v>
      </c>
      <c s="34" t="s">
        <v>69</v>
      </c>
      <c s="34" t="s">
        <v>509</v>
      </c>
      <c s="35" t="s">
        <v>47</v>
      </c>
      <c s="6" t="s">
        <v>510</v>
      </c>
      <c s="36" t="s">
        <v>103</v>
      </c>
      <c s="37">
        <v>132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73</v>
      </c>
      <c>
        <f>(M22*21)/100</f>
      </c>
      <c t="s">
        <v>27</v>
      </c>
    </row>
    <row r="23" spans="1:5" ht="12.75">
      <c r="A23" s="35" t="s">
        <v>54</v>
      </c>
      <c r="E23" s="39" t="s">
        <v>55</v>
      </c>
    </row>
    <row r="24" spans="1:5" ht="12.75">
      <c r="A24" s="35" t="s">
        <v>56</v>
      </c>
      <c r="E24" s="40" t="s">
        <v>382</v>
      </c>
    </row>
    <row r="25" spans="1:5" ht="12.75">
      <c r="A25" t="s">
        <v>58</v>
      </c>
      <c r="E25" s="39" t="s">
        <v>75</v>
      </c>
    </row>
    <row r="26" spans="1:16" ht="12.75">
      <c r="A26" t="s">
        <v>49</v>
      </c>
      <c s="34" t="s">
        <v>69</v>
      </c>
      <c s="34" t="s">
        <v>511</v>
      </c>
      <c s="35" t="s">
        <v>47</v>
      </c>
      <c s="6" t="s">
        <v>512</v>
      </c>
      <c s="36" t="s">
        <v>88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73</v>
      </c>
      <c>
        <f>(M26*21)/100</f>
      </c>
      <c t="s">
        <v>27</v>
      </c>
    </row>
    <row r="27" spans="1:5" ht="12.75">
      <c r="A27" s="35" t="s">
        <v>54</v>
      </c>
      <c r="E27" s="39" t="s">
        <v>55</v>
      </c>
    </row>
    <row r="28" spans="1:5" ht="12.75">
      <c r="A28" s="35" t="s">
        <v>56</v>
      </c>
      <c r="E28" s="40" t="s">
        <v>459</v>
      </c>
    </row>
    <row r="29" spans="1:5" ht="12.75">
      <c r="A29" t="s">
        <v>58</v>
      </c>
      <c r="E29" s="39" t="s">
        <v>75</v>
      </c>
    </row>
    <row r="30" spans="1:16" ht="12.75">
      <c r="A30" t="s">
        <v>49</v>
      </c>
      <c s="34" t="s">
        <v>76</v>
      </c>
      <c s="34" t="s">
        <v>513</v>
      </c>
      <c s="35" t="s">
        <v>47</v>
      </c>
      <c s="6" t="s">
        <v>514</v>
      </c>
      <c s="36" t="s">
        <v>72</v>
      </c>
      <c s="37">
        <v>14.2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73</v>
      </c>
      <c>
        <f>(M30*21)/100</f>
      </c>
      <c t="s">
        <v>27</v>
      </c>
    </row>
    <row r="31" spans="1:5" ht="12.75">
      <c r="A31" s="35" t="s">
        <v>54</v>
      </c>
      <c r="E31" s="39" t="s">
        <v>55</v>
      </c>
    </row>
    <row r="32" spans="1:5" ht="12.75">
      <c r="A32" s="35" t="s">
        <v>56</v>
      </c>
      <c r="E32" s="40" t="s">
        <v>382</v>
      </c>
    </row>
    <row r="33" spans="1:5" ht="12.75">
      <c r="A33" t="s">
        <v>58</v>
      </c>
      <c r="E33" s="39" t="s">
        <v>75</v>
      </c>
    </row>
    <row r="34" spans="1:16" ht="12.75">
      <c r="A34" t="s">
        <v>49</v>
      </c>
      <c s="34" t="s">
        <v>80</v>
      </c>
      <c s="34" t="s">
        <v>515</v>
      </c>
      <c s="35" t="s">
        <v>47</v>
      </c>
      <c s="6" t="s">
        <v>516</v>
      </c>
      <c s="36" t="s">
        <v>62</v>
      </c>
      <c s="37">
        <v>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73</v>
      </c>
      <c>
        <f>(M34*21)/100</f>
      </c>
      <c t="s">
        <v>27</v>
      </c>
    </row>
    <row r="35" spans="1:5" ht="12.75">
      <c r="A35" s="35" t="s">
        <v>54</v>
      </c>
      <c r="E35" s="39" t="s">
        <v>55</v>
      </c>
    </row>
    <row r="36" spans="1:5" ht="12.75">
      <c r="A36" s="35" t="s">
        <v>56</v>
      </c>
      <c r="E36" s="40" t="s">
        <v>517</v>
      </c>
    </row>
    <row r="37" spans="1:5" ht="12.75">
      <c r="A37" t="s">
        <v>58</v>
      </c>
      <c r="E37" s="39" t="s">
        <v>75</v>
      </c>
    </row>
    <row r="38" spans="1:16" ht="12.75">
      <c r="A38" t="s">
        <v>49</v>
      </c>
      <c s="34" t="s">
        <v>85</v>
      </c>
      <c s="34" t="s">
        <v>518</v>
      </c>
      <c s="35" t="s">
        <v>47</v>
      </c>
      <c s="6" t="s">
        <v>519</v>
      </c>
      <c s="36" t="s">
        <v>62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73</v>
      </c>
      <c>
        <f>(M38*21)/100</f>
      </c>
      <c t="s">
        <v>27</v>
      </c>
    </row>
    <row r="39" spans="1:5" ht="12.75">
      <c r="A39" s="35" t="s">
        <v>54</v>
      </c>
      <c r="E39" s="39" t="s">
        <v>55</v>
      </c>
    </row>
    <row r="40" spans="1:5" ht="12.75">
      <c r="A40" s="35" t="s">
        <v>56</v>
      </c>
      <c r="E40" s="40" t="s">
        <v>459</v>
      </c>
    </row>
    <row r="41" spans="1:5" ht="12.75">
      <c r="A41" t="s">
        <v>58</v>
      </c>
      <c r="E41" s="39" t="s">
        <v>75</v>
      </c>
    </row>
    <row r="42" spans="1:16" ht="12.75">
      <c r="A42" t="s">
        <v>49</v>
      </c>
      <c s="34" t="s">
        <v>90</v>
      </c>
      <c s="34" t="s">
        <v>520</v>
      </c>
      <c s="35" t="s">
        <v>47</v>
      </c>
      <c s="6" t="s">
        <v>521</v>
      </c>
      <c s="36" t="s">
        <v>88</v>
      </c>
      <c s="37">
        <v>2.5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73</v>
      </c>
      <c>
        <f>(M42*21)/100</f>
      </c>
      <c t="s">
        <v>27</v>
      </c>
    </row>
    <row r="43" spans="1:5" ht="12.75">
      <c r="A43" s="35" t="s">
        <v>54</v>
      </c>
      <c r="E43" s="39" t="s">
        <v>55</v>
      </c>
    </row>
    <row r="44" spans="1:5" ht="12.75">
      <c r="A44" s="35" t="s">
        <v>56</v>
      </c>
      <c r="E44" s="40" t="s">
        <v>459</v>
      </c>
    </row>
    <row r="45" spans="1:5" ht="12.75">
      <c r="A45" t="s">
        <v>58</v>
      </c>
      <c r="E45" s="39" t="s">
        <v>75</v>
      </c>
    </row>
    <row r="46" spans="1:16" ht="12.75">
      <c r="A46" t="s">
        <v>49</v>
      </c>
      <c s="34" t="s">
        <v>94</v>
      </c>
      <c s="34" t="s">
        <v>522</v>
      </c>
      <c s="35" t="s">
        <v>47</v>
      </c>
      <c s="6" t="s">
        <v>523</v>
      </c>
      <c s="36" t="s">
        <v>88</v>
      </c>
      <c s="37">
        <v>306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73</v>
      </c>
      <c>
        <f>(M46*21)/100</f>
      </c>
      <c t="s">
        <v>27</v>
      </c>
    </row>
    <row r="47" spans="1:5" ht="12.75">
      <c r="A47" s="35" t="s">
        <v>54</v>
      </c>
      <c r="E47" s="39" t="s">
        <v>55</v>
      </c>
    </row>
    <row r="48" spans="1:5" ht="12.75">
      <c r="A48" s="35" t="s">
        <v>56</v>
      </c>
      <c r="E48" s="40" t="s">
        <v>440</v>
      </c>
    </row>
    <row r="49" spans="1:5" ht="12.75">
      <c r="A49" t="s">
        <v>58</v>
      </c>
      <c r="E49" s="39" t="s">
        <v>75</v>
      </c>
    </row>
    <row r="50" spans="1:16" ht="12.75">
      <c r="A50" t="s">
        <v>49</v>
      </c>
      <c s="34" t="s">
        <v>97</v>
      </c>
      <c s="34" t="s">
        <v>524</v>
      </c>
      <c s="35" t="s">
        <v>47</v>
      </c>
      <c s="6" t="s">
        <v>525</v>
      </c>
      <c s="36" t="s">
        <v>72</v>
      </c>
      <c s="37">
        <v>18.36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73</v>
      </c>
      <c>
        <f>(M50*21)/100</f>
      </c>
      <c t="s">
        <v>27</v>
      </c>
    </row>
    <row r="51" spans="1:5" ht="12.75">
      <c r="A51" s="35" t="s">
        <v>54</v>
      </c>
      <c r="E51" s="39" t="s">
        <v>55</v>
      </c>
    </row>
    <row r="52" spans="1:5" ht="12.75">
      <c r="A52" s="35" t="s">
        <v>56</v>
      </c>
      <c r="E52" s="40" t="s">
        <v>382</v>
      </c>
    </row>
    <row r="53" spans="1:5" ht="12.75">
      <c r="A53" t="s">
        <v>58</v>
      </c>
      <c r="E53" s="39" t="s">
        <v>75</v>
      </c>
    </row>
    <row r="54" spans="1:16" ht="12.75">
      <c r="A54" t="s">
        <v>49</v>
      </c>
      <c s="34" t="s">
        <v>100</v>
      </c>
      <c s="34" t="s">
        <v>526</v>
      </c>
      <c s="35" t="s">
        <v>47</v>
      </c>
      <c s="6" t="s">
        <v>527</v>
      </c>
      <c s="36" t="s">
        <v>72</v>
      </c>
      <c s="37">
        <v>13.3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73</v>
      </c>
      <c>
        <f>(M54*21)/100</f>
      </c>
      <c t="s">
        <v>27</v>
      </c>
    </row>
    <row r="55" spans="1:5" ht="12.75">
      <c r="A55" s="35" t="s">
        <v>54</v>
      </c>
      <c r="E55" s="39" t="s">
        <v>55</v>
      </c>
    </row>
    <row r="56" spans="1:5" ht="12.75">
      <c r="A56" s="35" t="s">
        <v>56</v>
      </c>
      <c r="E56" s="40" t="s">
        <v>382</v>
      </c>
    </row>
    <row r="57" spans="1:5" ht="12.75">
      <c r="A57" t="s">
        <v>58</v>
      </c>
      <c r="E57" s="39" t="s">
        <v>75</v>
      </c>
    </row>
    <row r="58" spans="1:16" ht="12.75">
      <c r="A58" t="s">
        <v>49</v>
      </c>
      <c s="34" t="s">
        <v>105</v>
      </c>
      <c s="34" t="s">
        <v>70</v>
      </c>
      <c s="35" t="s">
        <v>47</v>
      </c>
      <c s="6" t="s">
        <v>71</v>
      </c>
      <c s="36" t="s">
        <v>72</v>
      </c>
      <c s="37">
        <v>48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73</v>
      </c>
      <c>
        <f>(M58*21)/100</f>
      </c>
      <c t="s">
        <v>27</v>
      </c>
    </row>
    <row r="59" spans="1:5" ht="12.75">
      <c r="A59" s="35" t="s">
        <v>54</v>
      </c>
      <c r="E59" s="39" t="s">
        <v>55</v>
      </c>
    </row>
    <row r="60" spans="1:5" ht="12.75">
      <c r="A60" s="35" t="s">
        <v>56</v>
      </c>
      <c r="E60" s="40" t="s">
        <v>63</v>
      </c>
    </row>
    <row r="61" spans="1:5" ht="12.75">
      <c r="A61" t="s">
        <v>58</v>
      </c>
      <c r="E61" s="39" t="s">
        <v>75</v>
      </c>
    </row>
    <row r="62" spans="1:16" ht="12.75">
      <c r="A62" t="s">
        <v>49</v>
      </c>
      <c s="34" t="s">
        <v>109</v>
      </c>
      <c s="34" t="s">
        <v>86</v>
      </c>
      <c s="35" t="s">
        <v>47</v>
      </c>
      <c s="6" t="s">
        <v>87</v>
      </c>
      <c s="36" t="s">
        <v>88</v>
      </c>
      <c s="37">
        <v>3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73</v>
      </c>
      <c>
        <f>(M62*21)/100</f>
      </c>
      <c t="s">
        <v>27</v>
      </c>
    </row>
    <row r="63" spans="1:5" ht="12.75">
      <c r="A63" s="35" t="s">
        <v>54</v>
      </c>
      <c r="E63" s="39" t="s">
        <v>55</v>
      </c>
    </row>
    <row r="64" spans="1:5" ht="12.75">
      <c r="A64" s="35" t="s">
        <v>56</v>
      </c>
      <c r="E64" s="40" t="s">
        <v>63</v>
      </c>
    </row>
    <row r="65" spans="1:5" ht="12.75">
      <c r="A65" t="s">
        <v>58</v>
      </c>
      <c r="E65" s="39" t="s">
        <v>75</v>
      </c>
    </row>
    <row r="66" spans="1:16" ht="12.75">
      <c r="A66" t="s">
        <v>49</v>
      </c>
      <c s="34" t="s">
        <v>112</v>
      </c>
      <c s="34" t="s">
        <v>98</v>
      </c>
      <c s="35" t="s">
        <v>47</v>
      </c>
      <c s="6" t="s">
        <v>99</v>
      </c>
      <c s="36" t="s">
        <v>72</v>
      </c>
      <c s="37">
        <v>12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73</v>
      </c>
      <c>
        <f>(M66*21)/100</f>
      </c>
      <c t="s">
        <v>27</v>
      </c>
    </row>
    <row r="67" spans="1:5" ht="12.75">
      <c r="A67" s="35" t="s">
        <v>54</v>
      </c>
      <c r="E67" s="39" t="s">
        <v>55</v>
      </c>
    </row>
    <row r="68" spans="1:5" ht="12.75">
      <c r="A68" s="35" t="s">
        <v>56</v>
      </c>
      <c r="E68" s="40" t="s">
        <v>63</v>
      </c>
    </row>
    <row r="69" spans="1:5" ht="12.75">
      <c r="A69" t="s">
        <v>58</v>
      </c>
      <c r="E69" s="39" t="s">
        <v>75</v>
      </c>
    </row>
    <row r="70" spans="1:16" ht="12.75">
      <c r="A70" t="s">
        <v>49</v>
      </c>
      <c s="34" t="s">
        <v>116</v>
      </c>
      <c s="34" t="s">
        <v>528</v>
      </c>
      <c s="35" t="s">
        <v>47</v>
      </c>
      <c s="6" t="s">
        <v>529</v>
      </c>
      <c s="36" t="s">
        <v>88</v>
      </c>
      <c s="37">
        <v>67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73</v>
      </c>
      <c>
        <f>(M70*21)/100</f>
      </c>
      <c t="s">
        <v>27</v>
      </c>
    </row>
    <row r="71" spans="1:5" ht="12.75">
      <c r="A71" s="35" t="s">
        <v>54</v>
      </c>
      <c r="E71" s="39" t="s">
        <v>55</v>
      </c>
    </row>
    <row r="72" spans="1:5" ht="12.75">
      <c r="A72" s="35" t="s">
        <v>56</v>
      </c>
      <c r="E72" s="40" t="s">
        <v>63</v>
      </c>
    </row>
    <row r="73" spans="1:5" ht="12.75">
      <c r="A73" t="s">
        <v>58</v>
      </c>
      <c r="E73" s="39" t="s">
        <v>75</v>
      </c>
    </row>
    <row r="74" spans="1:16" ht="12.75">
      <c r="A74" t="s">
        <v>49</v>
      </c>
      <c s="34" t="s">
        <v>119</v>
      </c>
      <c s="34" t="s">
        <v>530</v>
      </c>
      <c s="35" t="s">
        <v>47</v>
      </c>
      <c s="6" t="s">
        <v>531</v>
      </c>
      <c s="36" t="s">
        <v>72</v>
      </c>
      <c s="37">
        <v>4.5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73</v>
      </c>
      <c>
        <f>(M74*21)/100</f>
      </c>
      <c t="s">
        <v>27</v>
      </c>
    </row>
    <row r="75" spans="1:5" ht="12.75">
      <c r="A75" s="35" t="s">
        <v>54</v>
      </c>
      <c r="E75" s="39" t="s">
        <v>55</v>
      </c>
    </row>
    <row r="76" spans="1:5" ht="12.75">
      <c r="A76" s="35" t="s">
        <v>56</v>
      </c>
      <c r="E76" s="40" t="s">
        <v>459</v>
      </c>
    </row>
    <row r="77" spans="1:5" ht="12.75">
      <c r="A77" t="s">
        <v>58</v>
      </c>
      <c r="E77" s="39" t="s">
        <v>75</v>
      </c>
    </row>
    <row r="78" spans="1:16" ht="12.75">
      <c r="A78" t="s">
        <v>49</v>
      </c>
      <c s="34" t="s">
        <v>127</v>
      </c>
      <c s="34" t="s">
        <v>532</v>
      </c>
      <c s="35" t="s">
        <v>47</v>
      </c>
      <c s="6" t="s">
        <v>533</v>
      </c>
      <c s="36" t="s">
        <v>72</v>
      </c>
      <c s="37">
        <v>2.9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73</v>
      </c>
      <c>
        <f>(M78*21)/100</f>
      </c>
      <c t="s">
        <v>27</v>
      </c>
    </row>
    <row r="79" spans="1:5" ht="12.75">
      <c r="A79" s="35" t="s">
        <v>54</v>
      </c>
      <c r="E79" s="39" t="s">
        <v>55</v>
      </c>
    </row>
    <row r="80" spans="1:5" ht="12.75">
      <c r="A80" s="35" t="s">
        <v>56</v>
      </c>
      <c r="E80" s="40" t="s">
        <v>459</v>
      </c>
    </row>
    <row r="81" spans="1:5" ht="12.75">
      <c r="A81" t="s">
        <v>58</v>
      </c>
      <c r="E81" s="39" t="s">
        <v>75</v>
      </c>
    </row>
    <row r="82" spans="1:16" ht="12.75">
      <c r="A82" t="s">
        <v>49</v>
      </c>
      <c s="34" t="s">
        <v>132</v>
      </c>
      <c s="34" t="s">
        <v>534</v>
      </c>
      <c s="35" t="s">
        <v>47</v>
      </c>
      <c s="6" t="s">
        <v>535</v>
      </c>
      <c s="36" t="s">
        <v>103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55</v>
      </c>
    </row>
    <row r="84" spans="1:5" ht="12.75">
      <c r="A84" s="35" t="s">
        <v>56</v>
      </c>
      <c r="E84" s="40" t="s">
        <v>459</v>
      </c>
    </row>
    <row r="85" spans="1:5" ht="12.75">
      <c r="A85" t="s">
        <v>58</v>
      </c>
      <c r="E85" s="39" t="s">
        <v>536</v>
      </c>
    </row>
    <row r="86" spans="1:16" ht="12.75">
      <c r="A86" t="s">
        <v>49</v>
      </c>
      <c s="34" t="s">
        <v>136</v>
      </c>
      <c s="34" t="s">
        <v>537</v>
      </c>
      <c s="35" t="s">
        <v>47</v>
      </c>
      <c s="6" t="s">
        <v>538</v>
      </c>
      <c s="36" t="s">
        <v>103</v>
      </c>
      <c s="37">
        <v>400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73</v>
      </c>
      <c>
        <f>(M86*21)/100</f>
      </c>
      <c t="s">
        <v>27</v>
      </c>
    </row>
    <row r="87" spans="1:5" ht="12.75">
      <c r="A87" s="35" t="s">
        <v>54</v>
      </c>
      <c r="E87" s="39" t="s">
        <v>55</v>
      </c>
    </row>
    <row r="88" spans="1:5" ht="12.75">
      <c r="A88" s="35" t="s">
        <v>56</v>
      </c>
      <c r="E88" s="40" t="s">
        <v>63</v>
      </c>
    </row>
    <row r="89" spans="1:5" ht="12.75">
      <c r="A89" t="s">
        <v>58</v>
      </c>
      <c r="E89" s="39" t="s">
        <v>75</v>
      </c>
    </row>
    <row r="90" spans="1:16" ht="12.75">
      <c r="A90" t="s">
        <v>49</v>
      </c>
      <c s="34" t="s">
        <v>139</v>
      </c>
      <c s="34" t="s">
        <v>539</v>
      </c>
      <c s="35" t="s">
        <v>47</v>
      </c>
      <c s="6" t="s">
        <v>540</v>
      </c>
      <c s="36" t="s">
        <v>103</v>
      </c>
      <c s="37">
        <v>400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63</v>
      </c>
    </row>
    <row r="93" spans="1:5" ht="12.75">
      <c r="A93" t="s">
        <v>58</v>
      </c>
      <c r="E93" s="39" t="s">
        <v>75</v>
      </c>
    </row>
    <row r="94" spans="1:16" ht="25.5">
      <c r="A94" t="s">
        <v>49</v>
      </c>
      <c s="34" t="s">
        <v>142</v>
      </c>
      <c s="34" t="s">
        <v>541</v>
      </c>
      <c s="35" t="s">
        <v>47</v>
      </c>
      <c s="6" t="s">
        <v>542</v>
      </c>
      <c s="36" t="s">
        <v>72</v>
      </c>
      <c s="37">
        <v>62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440</v>
      </c>
    </row>
    <row r="97" spans="1:5" ht="165.75">
      <c r="A97" t="s">
        <v>58</v>
      </c>
      <c r="E97" s="39" t="s">
        <v>543</v>
      </c>
    </row>
    <row r="98" spans="1:16" ht="25.5">
      <c r="A98" t="s">
        <v>49</v>
      </c>
      <c s="34" t="s">
        <v>146</v>
      </c>
      <c s="34" t="s">
        <v>544</v>
      </c>
      <c s="35" t="s">
        <v>47</v>
      </c>
      <c s="6" t="s">
        <v>545</v>
      </c>
      <c s="36" t="s">
        <v>72</v>
      </c>
      <c s="37">
        <v>109.927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73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440</v>
      </c>
    </row>
    <row r="101" spans="1:5" ht="12.75">
      <c r="A101" t="s">
        <v>58</v>
      </c>
      <c r="E101" s="39" t="s">
        <v>75</v>
      </c>
    </row>
    <row r="102" spans="1:16" ht="12.75">
      <c r="A102" t="s">
        <v>49</v>
      </c>
      <c s="34" t="s">
        <v>149</v>
      </c>
      <c s="34" t="s">
        <v>546</v>
      </c>
      <c s="35" t="s">
        <v>47</v>
      </c>
      <c s="6" t="s">
        <v>547</v>
      </c>
      <c s="36" t="s">
        <v>103</v>
      </c>
      <c s="37">
        <v>1019.1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479</v>
      </c>
    </row>
    <row r="105" spans="1:5" ht="12.75">
      <c r="A105" t="s">
        <v>58</v>
      </c>
      <c r="E105" s="39" t="s">
        <v>548</v>
      </c>
    </row>
    <row r="106" spans="1:16" ht="12.75">
      <c r="A106" t="s">
        <v>49</v>
      </c>
      <c s="34" t="s">
        <v>153</v>
      </c>
      <c s="34" t="s">
        <v>549</v>
      </c>
      <c s="35" t="s">
        <v>47</v>
      </c>
      <c s="6" t="s">
        <v>550</v>
      </c>
      <c s="36" t="s">
        <v>62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158</v>
      </c>
      <c s="34" t="s">
        <v>551</v>
      </c>
      <c s="35" t="s">
        <v>47</v>
      </c>
      <c s="6" t="s">
        <v>552</v>
      </c>
      <c s="36" t="s">
        <v>62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63</v>
      </c>
    </row>
    <row r="113" spans="1:5" ht="12.75">
      <c r="A113" t="s">
        <v>58</v>
      </c>
      <c r="E113" s="39" t="s">
        <v>75</v>
      </c>
    </row>
    <row r="114" spans="1:13" ht="12.75">
      <c r="A114" t="s">
        <v>46</v>
      </c>
      <c r="C114" s="31" t="s">
        <v>20</v>
      </c>
      <c r="E114" s="33" t="s">
        <v>325</v>
      </c>
      <c r="J114" s="32">
        <f>0</f>
      </c>
      <c s="32">
        <f>0</f>
      </c>
      <c s="32">
        <f>0+L115+L119</f>
      </c>
      <c s="32">
        <f>0+M115+M119</f>
      </c>
    </row>
    <row r="115" spans="1:16" ht="12.75">
      <c r="A115" t="s">
        <v>49</v>
      </c>
      <c s="34" t="s">
        <v>180</v>
      </c>
      <c s="34" t="s">
        <v>553</v>
      </c>
      <c s="35" t="s">
        <v>47</v>
      </c>
      <c s="6" t="s">
        <v>554</v>
      </c>
      <c s="36" t="s">
        <v>62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53</v>
      </c>
      <c>
        <f>(M115*21)/100</f>
      </c>
      <c t="s">
        <v>27</v>
      </c>
    </row>
    <row r="116" spans="1:5" ht="12.75">
      <c r="A116" s="35" t="s">
        <v>54</v>
      </c>
      <c r="E116" s="39" t="s">
        <v>55</v>
      </c>
    </row>
    <row r="117" spans="1:5" ht="12.75">
      <c r="A117" s="35" t="s">
        <v>56</v>
      </c>
      <c r="E117" s="40" t="s">
        <v>63</v>
      </c>
    </row>
    <row r="118" spans="1:5" ht="25.5">
      <c r="A118" t="s">
        <v>58</v>
      </c>
      <c r="E118" s="39" t="s">
        <v>555</v>
      </c>
    </row>
    <row r="119" spans="1:16" ht="12.75">
      <c r="A119" t="s">
        <v>49</v>
      </c>
      <c s="34" t="s">
        <v>183</v>
      </c>
      <c s="34" t="s">
        <v>353</v>
      </c>
      <c s="35" t="s">
        <v>47</v>
      </c>
      <c s="6" t="s">
        <v>354</v>
      </c>
      <c s="36" t="s">
        <v>329</v>
      </c>
      <c s="37">
        <v>86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53</v>
      </c>
      <c>
        <f>(M119*21)/100</f>
      </c>
      <c t="s">
        <v>27</v>
      </c>
    </row>
    <row r="120" spans="1:5" ht="12.75">
      <c r="A120" s="35" t="s">
        <v>54</v>
      </c>
      <c r="E120" s="39" t="s">
        <v>55</v>
      </c>
    </row>
    <row r="121" spans="1:5" ht="12.75">
      <c r="A121" s="35" t="s">
        <v>56</v>
      </c>
      <c r="E121" s="40" t="s">
        <v>63</v>
      </c>
    </row>
    <row r="122" spans="1:5" ht="38.25">
      <c r="A122" t="s">
        <v>58</v>
      </c>
      <c r="E122" s="39" t="s">
        <v>355</v>
      </c>
    </row>
    <row r="123" spans="1:13" ht="12.75">
      <c r="A123" t="s">
        <v>46</v>
      </c>
      <c r="C123" s="31" t="s">
        <v>556</v>
      </c>
      <c r="E123" s="33" t="s">
        <v>557</v>
      </c>
      <c r="J123" s="32">
        <f>0</f>
      </c>
      <c s="32">
        <f>0</f>
      </c>
      <c s="32">
        <f>0+L124+L128+L132+L136+L140+L144</f>
      </c>
      <c s="32">
        <f>0+M124+M128+M132+M136+M140+M144</f>
      </c>
    </row>
    <row r="124" spans="1:16" ht="25.5">
      <c r="A124" t="s">
        <v>49</v>
      </c>
      <c s="34" t="s">
        <v>162</v>
      </c>
      <c s="34" t="s">
        <v>558</v>
      </c>
      <c s="35" t="s">
        <v>47</v>
      </c>
      <c s="6" t="s">
        <v>559</v>
      </c>
      <c s="36" t="s">
        <v>72</v>
      </c>
      <c s="37">
        <v>159.927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53</v>
      </c>
      <c>
        <f>(M124*21)/100</f>
      </c>
      <c t="s">
        <v>27</v>
      </c>
    </row>
    <row r="125" spans="1:5" ht="12.75">
      <c r="A125" s="35" t="s">
        <v>54</v>
      </c>
      <c r="E125" s="39" t="s">
        <v>55</v>
      </c>
    </row>
    <row r="126" spans="1:5" ht="12.75">
      <c r="A126" s="35" t="s">
        <v>56</v>
      </c>
      <c r="E126" s="40" t="s">
        <v>63</v>
      </c>
    </row>
    <row r="127" spans="1:5" ht="127.5">
      <c r="A127" t="s">
        <v>58</v>
      </c>
      <c r="E127" s="39" t="s">
        <v>560</v>
      </c>
    </row>
    <row r="128" spans="1:16" ht="12.75">
      <c r="A128" t="s">
        <v>49</v>
      </c>
      <c s="34" t="s">
        <v>165</v>
      </c>
      <c s="34" t="s">
        <v>561</v>
      </c>
      <c s="35" t="s">
        <v>47</v>
      </c>
      <c s="6" t="s">
        <v>562</v>
      </c>
      <c s="36" t="s">
        <v>72</v>
      </c>
      <c s="37">
        <v>6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73</v>
      </c>
      <c>
        <f>(M128*21)/100</f>
      </c>
      <c t="s">
        <v>27</v>
      </c>
    </row>
    <row r="129" spans="1:5" ht="12.75">
      <c r="A129" s="35" t="s">
        <v>54</v>
      </c>
      <c r="E129" s="39" t="s">
        <v>55</v>
      </c>
    </row>
    <row r="130" spans="1:5" ht="12.75">
      <c r="A130" s="35" t="s">
        <v>56</v>
      </c>
      <c r="E130" s="40" t="s">
        <v>63</v>
      </c>
    </row>
    <row r="131" spans="1:5" ht="12.75">
      <c r="A131" t="s">
        <v>58</v>
      </c>
      <c r="E131" s="39" t="s">
        <v>75</v>
      </c>
    </row>
    <row r="132" spans="1:16" ht="25.5">
      <c r="A132" t="s">
        <v>49</v>
      </c>
      <c s="34" t="s">
        <v>168</v>
      </c>
      <c s="34" t="s">
        <v>563</v>
      </c>
      <c s="35" t="s">
        <v>564</v>
      </c>
      <c s="6" t="s">
        <v>565</v>
      </c>
      <c s="36" t="s">
        <v>123</v>
      </c>
      <c s="37">
        <v>15.6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53</v>
      </c>
      <c>
        <f>(M132*21)/100</f>
      </c>
      <c t="s">
        <v>27</v>
      </c>
    </row>
    <row r="133" spans="1:5" ht="12.75">
      <c r="A133" s="35" t="s">
        <v>54</v>
      </c>
      <c r="E133" s="39" t="s">
        <v>124</v>
      </c>
    </row>
    <row r="134" spans="1:5" ht="12.75">
      <c r="A134" s="35" t="s">
        <v>56</v>
      </c>
      <c r="E134" s="40" t="s">
        <v>63</v>
      </c>
    </row>
    <row r="135" spans="1:5" ht="165.75">
      <c r="A135" t="s">
        <v>58</v>
      </c>
      <c r="E135" s="39" t="s">
        <v>125</v>
      </c>
    </row>
    <row r="136" spans="1:16" ht="25.5">
      <c r="A136" t="s">
        <v>49</v>
      </c>
      <c s="34" t="s">
        <v>171</v>
      </c>
      <c s="34" t="s">
        <v>120</v>
      </c>
      <c s="35" t="s">
        <v>121</v>
      </c>
      <c s="6" t="s">
        <v>122</v>
      </c>
      <c s="36" t="s">
        <v>123</v>
      </c>
      <c s="37">
        <v>96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53</v>
      </c>
      <c>
        <f>(M136*21)/100</f>
      </c>
      <c t="s">
        <v>27</v>
      </c>
    </row>
    <row r="137" spans="1:5" ht="12.75">
      <c r="A137" s="35" t="s">
        <v>54</v>
      </c>
      <c r="E137" s="39" t="s">
        <v>124</v>
      </c>
    </row>
    <row r="138" spans="1:5" ht="12.75">
      <c r="A138" s="35" t="s">
        <v>56</v>
      </c>
      <c r="E138" s="40" t="s">
        <v>63</v>
      </c>
    </row>
    <row r="139" spans="1:5" ht="165.75">
      <c r="A139" t="s">
        <v>58</v>
      </c>
      <c r="E139" s="39" t="s">
        <v>125</v>
      </c>
    </row>
    <row r="140" spans="1:16" ht="25.5">
      <c r="A140" t="s">
        <v>49</v>
      </c>
      <c s="34" t="s">
        <v>174</v>
      </c>
      <c s="34" t="s">
        <v>490</v>
      </c>
      <c s="35" t="s">
        <v>491</v>
      </c>
      <c s="6" t="s">
        <v>492</v>
      </c>
      <c s="36" t="s">
        <v>123</v>
      </c>
      <c s="37">
        <v>319.854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53</v>
      </c>
      <c>
        <f>(M140*21)/100</f>
      </c>
      <c t="s">
        <v>27</v>
      </c>
    </row>
    <row r="141" spans="1:5" ht="12.75">
      <c r="A141" s="35" t="s">
        <v>54</v>
      </c>
      <c r="E141" s="39" t="s">
        <v>124</v>
      </c>
    </row>
    <row r="142" spans="1:5" ht="12.75">
      <c r="A142" s="35" t="s">
        <v>56</v>
      </c>
      <c r="E142" s="40" t="s">
        <v>63</v>
      </c>
    </row>
    <row r="143" spans="1:5" ht="165.75">
      <c r="A143" t="s">
        <v>58</v>
      </c>
      <c r="E143" s="39" t="s">
        <v>125</v>
      </c>
    </row>
    <row r="144" spans="1:16" ht="25.5">
      <c r="A144" t="s">
        <v>49</v>
      </c>
      <c s="34" t="s">
        <v>177</v>
      </c>
      <c s="34" t="s">
        <v>566</v>
      </c>
      <c s="35" t="s">
        <v>567</v>
      </c>
      <c s="6" t="s">
        <v>568</v>
      </c>
      <c s="36" t="s">
        <v>123</v>
      </c>
      <c s="37">
        <v>10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53</v>
      </c>
      <c>
        <f>(M144*21)/100</f>
      </c>
      <c t="s">
        <v>27</v>
      </c>
    </row>
    <row r="145" spans="1:5" ht="12.75">
      <c r="A145" s="35" t="s">
        <v>54</v>
      </c>
      <c r="E145" s="39" t="s">
        <v>124</v>
      </c>
    </row>
    <row r="146" spans="1:5" ht="12.75">
      <c r="A146" s="35" t="s">
        <v>56</v>
      </c>
      <c r="E146" s="40" t="s">
        <v>63</v>
      </c>
    </row>
    <row r="147" spans="1:5" ht="165.75">
      <c r="A147" t="s">
        <v>58</v>
      </c>
      <c r="E147" s="39" t="s">
        <v>125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569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569</v>
      </c>
      <c r="E4" s="26" t="s">
        <v>570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COUNTIFS(L8:L126,"=0",A8:A126,"P")+COUNTIFS(L8:L126,"",A8:A126,"P")+SUM(Q8:Q126)</f>
      </c>
    </row>
    <row r="8" spans="1:13" ht="12.75">
      <c r="A8" t="s">
        <v>44</v>
      </c>
      <c r="C8" s="28" t="s">
        <v>573</v>
      </c>
      <c r="E8" s="30" t="s">
        <v>572</v>
      </c>
      <c r="J8" s="29">
        <f>0+J9+J22+J51+J68+J89</f>
      </c>
      <c s="29">
        <f>0+K9+K22+K51+K68+K89</f>
      </c>
      <c s="29">
        <f>0+L9+L22+L51+L68+L89</f>
      </c>
      <c s="29">
        <f>0+M9+M22+M51+M68+M89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574</v>
      </c>
      <c s="35" t="s">
        <v>47</v>
      </c>
      <c s="6" t="s">
        <v>575</v>
      </c>
      <c s="36" t="s">
        <v>103</v>
      </c>
      <c s="37">
        <v>32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517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576</v>
      </c>
      <c s="35" t="s">
        <v>47</v>
      </c>
      <c s="6" t="s">
        <v>577</v>
      </c>
      <c s="36" t="s">
        <v>72</v>
      </c>
      <c s="37">
        <v>1.41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517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26</v>
      </c>
      <c s="34" t="s">
        <v>578</v>
      </c>
      <c s="35" t="s">
        <v>47</v>
      </c>
      <c s="6" t="s">
        <v>579</v>
      </c>
      <c s="36" t="s">
        <v>72</v>
      </c>
      <c s="37">
        <v>1.44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73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479</v>
      </c>
    </row>
    <row r="21" spans="1:5" ht="12.75">
      <c r="A21" t="s">
        <v>58</v>
      </c>
      <c r="E21" s="39" t="s">
        <v>75</v>
      </c>
    </row>
    <row r="22" spans="1:13" ht="12.75">
      <c r="A22" t="s">
        <v>46</v>
      </c>
      <c r="C22" s="31" t="s">
        <v>27</v>
      </c>
      <c r="E22" s="33" t="s">
        <v>580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12.75">
      <c r="A23" t="s">
        <v>49</v>
      </c>
      <c s="34" t="s">
        <v>69</v>
      </c>
      <c s="34" t="s">
        <v>581</v>
      </c>
      <c s="35" t="s">
        <v>47</v>
      </c>
      <c s="6" t="s">
        <v>582</v>
      </c>
      <c s="36" t="s">
        <v>72</v>
      </c>
      <c s="37">
        <v>29.1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479</v>
      </c>
    </row>
    <row r="26" spans="1:5" ht="12.75">
      <c r="A26" t="s">
        <v>58</v>
      </c>
      <c r="E26" s="39" t="s">
        <v>75</v>
      </c>
    </row>
    <row r="27" spans="1:16" ht="12.75">
      <c r="A27" t="s">
        <v>49</v>
      </c>
      <c s="34" t="s">
        <v>76</v>
      </c>
      <c s="34" t="s">
        <v>583</v>
      </c>
      <c s="35" t="s">
        <v>47</v>
      </c>
      <c s="6" t="s">
        <v>584</v>
      </c>
      <c s="36" t="s">
        <v>72</v>
      </c>
      <c s="37">
        <v>3.88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479</v>
      </c>
    </row>
    <row r="30" spans="1:5" ht="12.75">
      <c r="A30" t="s">
        <v>58</v>
      </c>
      <c r="E30" s="39" t="s">
        <v>75</v>
      </c>
    </row>
    <row r="31" spans="1:16" ht="12.75">
      <c r="A31" t="s">
        <v>49</v>
      </c>
      <c s="34" t="s">
        <v>80</v>
      </c>
      <c s="34" t="s">
        <v>585</v>
      </c>
      <c s="35" t="s">
        <v>47</v>
      </c>
      <c s="6" t="s">
        <v>586</v>
      </c>
      <c s="36" t="s">
        <v>72</v>
      </c>
      <c s="37">
        <v>4.85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479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85</v>
      </c>
      <c s="34" t="s">
        <v>587</v>
      </c>
      <c s="35" t="s">
        <v>47</v>
      </c>
      <c s="6" t="s">
        <v>588</v>
      </c>
      <c s="36" t="s">
        <v>72</v>
      </c>
      <c s="37">
        <v>5.82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479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90</v>
      </c>
      <c s="34" t="s">
        <v>589</v>
      </c>
      <c s="35" t="s">
        <v>47</v>
      </c>
      <c s="6" t="s">
        <v>590</v>
      </c>
      <c s="36" t="s">
        <v>103</v>
      </c>
      <c s="37">
        <v>194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479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94</v>
      </c>
      <c s="34" t="s">
        <v>591</v>
      </c>
      <c s="35" t="s">
        <v>47</v>
      </c>
      <c s="6" t="s">
        <v>592</v>
      </c>
      <c s="36" t="s">
        <v>88</v>
      </c>
      <c s="37">
        <v>34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73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517</v>
      </c>
    </row>
    <row r="46" spans="1:5" ht="12.75">
      <c r="A46" t="s">
        <v>58</v>
      </c>
      <c r="E46" s="39" t="s">
        <v>75</v>
      </c>
    </row>
    <row r="47" spans="1:16" ht="12.75">
      <c r="A47" t="s">
        <v>49</v>
      </c>
      <c s="34" t="s">
        <v>97</v>
      </c>
      <c s="34" t="s">
        <v>593</v>
      </c>
      <c s="35" t="s">
        <v>47</v>
      </c>
      <c s="6" t="s">
        <v>594</v>
      </c>
      <c s="36" t="s">
        <v>103</v>
      </c>
      <c s="37">
        <v>97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</v>
      </c>
    </row>
    <row r="50" spans="1:5" ht="12.75">
      <c r="A50" t="s">
        <v>58</v>
      </c>
      <c r="E50" s="39" t="s">
        <v>75</v>
      </c>
    </row>
    <row r="51" spans="1:13" ht="12.75">
      <c r="A51" t="s">
        <v>46</v>
      </c>
      <c r="C51" s="31" t="s">
        <v>313</v>
      </c>
      <c r="E51" s="33" t="s">
        <v>314</v>
      </c>
      <c r="J51" s="32">
        <f>0</f>
      </c>
      <c s="32">
        <f>0</f>
      </c>
      <c s="32">
        <f>0+L52+L56+L60+L64</f>
      </c>
      <c s="32">
        <f>0+M52+M56+M60+M64</f>
      </c>
    </row>
    <row r="52" spans="1:16" ht="12.75">
      <c r="A52" t="s">
        <v>49</v>
      </c>
      <c s="34" t="s">
        <v>142</v>
      </c>
      <c s="34" t="s">
        <v>595</v>
      </c>
      <c s="35" t="s">
        <v>47</v>
      </c>
      <c s="6" t="s">
        <v>596</v>
      </c>
      <c s="36" t="s">
        <v>62</v>
      </c>
      <c s="37">
        <v>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73</v>
      </c>
      <c>
        <f>(M52*21)/100</f>
      </c>
      <c t="s">
        <v>27</v>
      </c>
    </row>
    <row r="53" spans="1:5" ht="12.75">
      <c r="A53" s="35" t="s">
        <v>54</v>
      </c>
      <c r="E53" s="39" t="s">
        <v>55</v>
      </c>
    </row>
    <row r="54" spans="1:5" ht="12.75">
      <c r="A54" s="35" t="s">
        <v>56</v>
      </c>
      <c r="E54" s="40" t="s">
        <v>63</v>
      </c>
    </row>
    <row r="55" spans="1:5" ht="12.75">
      <c r="A55" t="s">
        <v>58</v>
      </c>
      <c r="E55" s="39" t="s">
        <v>75</v>
      </c>
    </row>
    <row r="56" spans="1:16" ht="25.5">
      <c r="A56" t="s">
        <v>49</v>
      </c>
      <c s="34" t="s">
        <v>146</v>
      </c>
      <c s="34" t="s">
        <v>597</v>
      </c>
      <c s="35" t="s">
        <v>598</v>
      </c>
      <c s="6" t="s">
        <v>599</v>
      </c>
      <c s="36" t="s">
        <v>123</v>
      </c>
      <c s="37">
        <v>40.32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53</v>
      </c>
      <c>
        <f>(M56*21)/100</f>
      </c>
      <c t="s">
        <v>27</v>
      </c>
    </row>
    <row r="57" spans="1:5" ht="12.75">
      <c r="A57" s="35" t="s">
        <v>54</v>
      </c>
      <c r="E57" s="39" t="s">
        <v>124</v>
      </c>
    </row>
    <row r="58" spans="1:5" ht="12.75">
      <c r="A58" s="35" t="s">
        <v>56</v>
      </c>
      <c r="E58" s="40" t="s">
        <v>63</v>
      </c>
    </row>
    <row r="59" spans="1:5" ht="165.75">
      <c r="A59" t="s">
        <v>58</v>
      </c>
      <c r="E59" s="39" t="s">
        <v>125</v>
      </c>
    </row>
    <row r="60" spans="1:16" ht="25.5">
      <c r="A60" t="s">
        <v>49</v>
      </c>
      <c s="34" t="s">
        <v>149</v>
      </c>
      <c s="34" t="s">
        <v>563</v>
      </c>
      <c s="35" t="s">
        <v>564</v>
      </c>
      <c s="6" t="s">
        <v>565</v>
      </c>
      <c s="36" t="s">
        <v>123</v>
      </c>
      <c s="37">
        <v>0.18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53</v>
      </c>
      <c>
        <f>(M60*21)/100</f>
      </c>
      <c t="s">
        <v>27</v>
      </c>
    </row>
    <row r="61" spans="1:5" ht="12.75">
      <c r="A61" s="35" t="s">
        <v>54</v>
      </c>
      <c r="E61" s="39" t="s">
        <v>124</v>
      </c>
    </row>
    <row r="62" spans="1:5" ht="12.75">
      <c r="A62" s="35" t="s">
        <v>56</v>
      </c>
      <c r="E62" s="40" t="s">
        <v>63</v>
      </c>
    </row>
    <row r="63" spans="1:5" ht="165.75">
      <c r="A63" t="s">
        <v>58</v>
      </c>
      <c r="E63" s="39" t="s">
        <v>125</v>
      </c>
    </row>
    <row r="64" spans="1:16" ht="25.5">
      <c r="A64" t="s">
        <v>49</v>
      </c>
      <c s="34" t="s">
        <v>153</v>
      </c>
      <c s="34" t="s">
        <v>600</v>
      </c>
      <c s="35" t="s">
        <v>601</v>
      </c>
      <c s="6" t="s">
        <v>602</v>
      </c>
      <c s="36" t="s">
        <v>123</v>
      </c>
      <c s="37">
        <v>63.84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53</v>
      </c>
      <c>
        <f>(M64*21)/100</f>
      </c>
      <c t="s">
        <v>27</v>
      </c>
    </row>
    <row r="65" spans="1:5" ht="12.75">
      <c r="A65" s="35" t="s">
        <v>54</v>
      </c>
      <c r="E65" s="39" t="s">
        <v>124</v>
      </c>
    </row>
    <row r="66" spans="1:5" ht="12.75">
      <c r="A66" s="35" t="s">
        <v>56</v>
      </c>
      <c r="E66" s="40" t="s">
        <v>63</v>
      </c>
    </row>
    <row r="67" spans="1:5" ht="165.75">
      <c r="A67" t="s">
        <v>58</v>
      </c>
      <c r="E67" s="39" t="s">
        <v>496</v>
      </c>
    </row>
    <row r="68" spans="1:13" ht="12.75">
      <c r="A68" t="s">
        <v>46</v>
      </c>
      <c r="C68" s="31" t="s">
        <v>20</v>
      </c>
      <c r="E68" s="33" t="s">
        <v>325</v>
      </c>
      <c r="J68" s="32">
        <f>0</f>
      </c>
      <c s="32">
        <f>0</f>
      </c>
      <c s="32">
        <f>0+L69+L73+L77+L81+L85</f>
      </c>
      <c s="32">
        <f>0+M69+M73+M77+M81+M85</f>
      </c>
    </row>
    <row r="69" spans="1:16" ht="12.75">
      <c r="A69" t="s">
        <v>49</v>
      </c>
      <c s="34" t="s">
        <v>162</v>
      </c>
      <c s="34" t="s">
        <v>553</v>
      </c>
      <c s="35" t="s">
        <v>47</v>
      </c>
      <c s="6" t="s">
        <v>554</v>
      </c>
      <c s="36" t="s">
        <v>62</v>
      </c>
      <c s="37">
        <v>8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53</v>
      </c>
      <c>
        <f>(M69*21)/100</f>
      </c>
      <c t="s">
        <v>27</v>
      </c>
    </row>
    <row r="70" spans="1:5" ht="12.75">
      <c r="A70" s="35" t="s">
        <v>54</v>
      </c>
      <c r="E70" s="39" t="s">
        <v>55</v>
      </c>
    </row>
    <row r="71" spans="1:5" ht="12.75">
      <c r="A71" s="35" t="s">
        <v>56</v>
      </c>
      <c r="E71" s="40" t="s">
        <v>63</v>
      </c>
    </row>
    <row r="72" spans="1:5" ht="25.5">
      <c r="A72" t="s">
        <v>58</v>
      </c>
      <c r="E72" s="39" t="s">
        <v>555</v>
      </c>
    </row>
    <row r="73" spans="1:16" ht="12.75">
      <c r="A73" t="s">
        <v>49</v>
      </c>
      <c s="34" t="s">
        <v>165</v>
      </c>
      <c s="34" t="s">
        <v>603</v>
      </c>
      <c s="35" t="s">
        <v>47</v>
      </c>
      <c s="6" t="s">
        <v>604</v>
      </c>
      <c s="36" t="s">
        <v>67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53</v>
      </c>
      <c>
        <f>(M73*21)/100</f>
      </c>
      <c t="s">
        <v>27</v>
      </c>
    </row>
    <row r="74" spans="1:5" ht="12.75">
      <c r="A74" s="35" t="s">
        <v>54</v>
      </c>
      <c r="E74" s="39" t="s">
        <v>55</v>
      </c>
    </row>
    <row r="75" spans="1:5" ht="12.75">
      <c r="A75" s="35" t="s">
        <v>56</v>
      </c>
      <c r="E75" s="40" t="s">
        <v>63</v>
      </c>
    </row>
    <row r="76" spans="1:5" ht="12.75">
      <c r="A76" t="s">
        <v>58</v>
      </c>
      <c r="E76" s="39" t="s">
        <v>605</v>
      </c>
    </row>
    <row r="77" spans="1:16" ht="12.75">
      <c r="A77" t="s">
        <v>49</v>
      </c>
      <c s="34" t="s">
        <v>168</v>
      </c>
      <c s="34" t="s">
        <v>357</v>
      </c>
      <c s="35" t="s">
        <v>47</v>
      </c>
      <c s="6" t="s">
        <v>606</v>
      </c>
      <c s="36" t="s">
        <v>329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53</v>
      </c>
      <c>
        <f>(M77*21)/100</f>
      </c>
      <c t="s">
        <v>27</v>
      </c>
    </row>
    <row r="78" spans="1:5" ht="12.75">
      <c r="A78" s="35" t="s">
        <v>54</v>
      </c>
      <c r="E78" s="39" t="s">
        <v>55</v>
      </c>
    </row>
    <row r="79" spans="1:5" ht="12.75">
      <c r="A79" s="35" t="s">
        <v>56</v>
      </c>
      <c r="E79" s="40" t="s">
        <v>63</v>
      </c>
    </row>
    <row r="80" spans="1:5" ht="12.75">
      <c r="A80" t="s">
        <v>58</v>
      </c>
      <c r="E80" s="39" t="s">
        <v>607</v>
      </c>
    </row>
    <row r="81" spans="1:16" ht="12.75">
      <c r="A81" t="s">
        <v>49</v>
      </c>
      <c s="34" t="s">
        <v>171</v>
      </c>
      <c s="34" t="s">
        <v>353</v>
      </c>
      <c s="35" t="s">
        <v>47</v>
      </c>
      <c s="6" t="s">
        <v>354</v>
      </c>
      <c s="36" t="s">
        <v>329</v>
      </c>
      <c s="37">
        <v>96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53</v>
      </c>
      <c>
        <f>(M81*21)/100</f>
      </c>
      <c t="s">
        <v>27</v>
      </c>
    </row>
    <row r="82" spans="1:5" ht="12.75">
      <c r="A82" s="35" t="s">
        <v>54</v>
      </c>
      <c r="E82" s="39" t="s">
        <v>55</v>
      </c>
    </row>
    <row r="83" spans="1:5" ht="12.75">
      <c r="A83" s="35" t="s">
        <v>56</v>
      </c>
      <c r="E83" s="40" t="s">
        <v>63</v>
      </c>
    </row>
    <row r="84" spans="1:5" ht="38.25">
      <c r="A84" t="s">
        <v>58</v>
      </c>
      <c r="E84" s="39" t="s">
        <v>355</v>
      </c>
    </row>
    <row r="85" spans="1:16" ht="12.75">
      <c r="A85" t="s">
        <v>49</v>
      </c>
      <c s="34" t="s">
        <v>174</v>
      </c>
      <c s="34" t="s">
        <v>341</v>
      </c>
      <c s="35" t="s">
        <v>47</v>
      </c>
      <c s="6" t="s">
        <v>342</v>
      </c>
      <c s="36" t="s">
        <v>329</v>
      </c>
      <c s="37">
        <v>36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73</v>
      </c>
      <c>
        <f>(M85*21)/100</f>
      </c>
      <c t="s">
        <v>27</v>
      </c>
    </row>
    <row r="86" spans="1:5" ht="12.75">
      <c r="A86" s="35" t="s">
        <v>54</v>
      </c>
      <c r="E86" s="39" t="s">
        <v>55</v>
      </c>
    </row>
    <row r="87" spans="1:5" ht="12.75">
      <c r="A87" s="35" t="s">
        <v>56</v>
      </c>
      <c r="E87" s="40" t="s">
        <v>63</v>
      </c>
    </row>
    <row r="88" spans="1:5" ht="12.75">
      <c r="A88" t="s">
        <v>58</v>
      </c>
      <c r="E88" s="39" t="s">
        <v>75</v>
      </c>
    </row>
    <row r="89" spans="1:13" ht="12.75">
      <c r="A89" t="s">
        <v>46</v>
      </c>
      <c r="C89" s="31" t="s">
        <v>556</v>
      </c>
      <c r="E89" s="33" t="s">
        <v>608</v>
      </c>
      <c r="J89" s="32">
        <f>0</f>
      </c>
      <c s="32">
        <f>0</f>
      </c>
      <c s="32">
        <f>0+L90+L94+L98+L102+L106+L110+L114+L118+L122+L126</f>
      </c>
      <c s="32">
        <f>0+M90+M94+M98+M102+M106+M110+M114+M118+M122+M126</f>
      </c>
    </row>
    <row r="90" spans="1:16" ht="12.75">
      <c r="A90" t="s">
        <v>49</v>
      </c>
      <c s="34" t="s">
        <v>100</v>
      </c>
      <c s="34" t="s">
        <v>526</v>
      </c>
      <c s="35" t="s">
        <v>47</v>
      </c>
      <c s="6" t="s">
        <v>527</v>
      </c>
      <c s="36" t="s">
        <v>72</v>
      </c>
      <c s="37">
        <v>2.7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73</v>
      </c>
      <c>
        <f>(M90*21)/100</f>
      </c>
      <c t="s">
        <v>27</v>
      </c>
    </row>
    <row r="91" spans="1:5" ht="12.75">
      <c r="A91" s="35" t="s">
        <v>54</v>
      </c>
      <c r="E91" s="39" t="s">
        <v>55</v>
      </c>
    </row>
    <row r="92" spans="1:5" ht="12.75">
      <c r="A92" s="35" t="s">
        <v>56</v>
      </c>
      <c r="E92" s="40" t="s">
        <v>479</v>
      </c>
    </row>
    <row r="93" spans="1:5" ht="12.75">
      <c r="A93" t="s">
        <v>58</v>
      </c>
      <c r="E93" s="39" t="s">
        <v>75</v>
      </c>
    </row>
    <row r="94" spans="1:16" ht="12.75">
      <c r="A94" t="s">
        <v>49</v>
      </c>
      <c s="34" t="s">
        <v>105</v>
      </c>
      <c s="34" t="s">
        <v>609</v>
      </c>
      <c s="35" t="s">
        <v>47</v>
      </c>
      <c s="6" t="s">
        <v>610</v>
      </c>
      <c s="36" t="s">
        <v>88</v>
      </c>
      <c s="37">
        <v>8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73</v>
      </c>
      <c>
        <f>(M94*21)/100</f>
      </c>
      <c t="s">
        <v>27</v>
      </c>
    </row>
    <row r="95" spans="1:5" ht="12.75">
      <c r="A95" s="35" t="s">
        <v>54</v>
      </c>
      <c r="E95" s="39" t="s">
        <v>55</v>
      </c>
    </row>
    <row r="96" spans="1:5" ht="12.75">
      <c r="A96" s="35" t="s">
        <v>56</v>
      </c>
      <c r="E96" s="40" t="s">
        <v>517</v>
      </c>
    </row>
    <row r="97" spans="1:5" ht="12.75">
      <c r="A97" t="s">
        <v>58</v>
      </c>
      <c r="E97" s="39" t="s">
        <v>75</v>
      </c>
    </row>
    <row r="98" spans="1:16" ht="12.75">
      <c r="A98" t="s">
        <v>49</v>
      </c>
      <c s="34" t="s">
        <v>109</v>
      </c>
      <c s="34" t="s">
        <v>534</v>
      </c>
      <c s="35" t="s">
        <v>47</v>
      </c>
      <c s="6" t="s">
        <v>535</v>
      </c>
      <c s="36" t="s">
        <v>103</v>
      </c>
      <c s="37">
        <v>50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55</v>
      </c>
    </row>
    <row r="100" spans="1:5" ht="12.75">
      <c r="A100" s="35" t="s">
        <v>56</v>
      </c>
      <c r="E100" s="40" t="s">
        <v>63</v>
      </c>
    </row>
    <row r="101" spans="1:5" ht="12.75">
      <c r="A101" t="s">
        <v>58</v>
      </c>
      <c r="E101" s="39" t="s">
        <v>536</v>
      </c>
    </row>
    <row r="102" spans="1:16" ht="12.75">
      <c r="A102" t="s">
        <v>49</v>
      </c>
      <c s="34" t="s">
        <v>112</v>
      </c>
      <c s="34" t="s">
        <v>537</v>
      </c>
      <c s="35" t="s">
        <v>47</v>
      </c>
      <c s="6" t="s">
        <v>538</v>
      </c>
      <c s="36" t="s">
        <v>103</v>
      </c>
      <c s="37">
        <v>50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73</v>
      </c>
      <c>
        <f>(M102*21)/100</f>
      </c>
      <c t="s">
        <v>27</v>
      </c>
    </row>
    <row r="103" spans="1:5" ht="12.75">
      <c r="A103" s="35" t="s">
        <v>54</v>
      </c>
      <c r="E103" s="39" t="s">
        <v>55</v>
      </c>
    </row>
    <row r="104" spans="1:5" ht="12.75">
      <c r="A104" s="35" t="s">
        <v>56</v>
      </c>
      <c r="E104" s="40" t="s">
        <v>63</v>
      </c>
    </row>
    <row r="105" spans="1:5" ht="12.75">
      <c r="A105" t="s">
        <v>58</v>
      </c>
      <c r="E105" s="39" t="s">
        <v>75</v>
      </c>
    </row>
    <row r="106" spans="1:16" ht="12.75">
      <c r="A106" t="s">
        <v>49</v>
      </c>
      <c s="34" t="s">
        <v>116</v>
      </c>
      <c s="34" t="s">
        <v>539</v>
      </c>
      <c s="35" t="s">
        <v>47</v>
      </c>
      <c s="6" t="s">
        <v>540</v>
      </c>
      <c s="36" t="s">
        <v>103</v>
      </c>
      <c s="37">
        <v>50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73</v>
      </c>
      <c>
        <f>(M106*21)/100</f>
      </c>
      <c t="s">
        <v>27</v>
      </c>
    </row>
    <row r="107" spans="1:5" ht="12.75">
      <c r="A107" s="35" t="s">
        <v>54</v>
      </c>
      <c r="E107" s="39" t="s">
        <v>55</v>
      </c>
    </row>
    <row r="108" spans="1:5" ht="12.75">
      <c r="A108" s="35" t="s">
        <v>56</v>
      </c>
      <c r="E108" s="40" t="s">
        <v>63</v>
      </c>
    </row>
    <row r="109" spans="1:5" ht="12.75">
      <c r="A109" t="s">
        <v>58</v>
      </c>
      <c r="E109" s="39" t="s">
        <v>75</v>
      </c>
    </row>
    <row r="110" spans="1:16" ht="12.75">
      <c r="A110" t="s">
        <v>49</v>
      </c>
      <c s="34" t="s">
        <v>119</v>
      </c>
      <c s="34" t="s">
        <v>611</v>
      </c>
      <c s="35" t="s">
        <v>47</v>
      </c>
      <c s="6" t="s">
        <v>612</v>
      </c>
      <c s="36" t="s">
        <v>72</v>
      </c>
      <c s="37">
        <v>2.9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73</v>
      </c>
      <c>
        <f>(M110*21)/100</f>
      </c>
      <c t="s">
        <v>27</v>
      </c>
    </row>
    <row r="111" spans="1:5" ht="12.75">
      <c r="A111" s="35" t="s">
        <v>54</v>
      </c>
      <c r="E111" s="39" t="s">
        <v>55</v>
      </c>
    </row>
    <row r="112" spans="1:5" ht="12.75">
      <c r="A112" s="35" t="s">
        <v>56</v>
      </c>
      <c r="E112" s="40" t="s">
        <v>459</v>
      </c>
    </row>
    <row r="113" spans="1:5" ht="12.75">
      <c r="A113" t="s">
        <v>58</v>
      </c>
      <c r="E113" s="39" t="s">
        <v>75</v>
      </c>
    </row>
    <row r="114" spans="1:16" ht="25.5">
      <c r="A114" t="s">
        <v>49</v>
      </c>
      <c s="34" t="s">
        <v>127</v>
      </c>
      <c s="34" t="s">
        <v>613</v>
      </c>
      <c s="35" t="s">
        <v>47</v>
      </c>
      <c s="6" t="s">
        <v>614</v>
      </c>
      <c s="36" t="s">
        <v>103</v>
      </c>
      <c s="37">
        <v>25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73</v>
      </c>
      <c>
        <f>(M114*21)/100</f>
      </c>
      <c t="s">
        <v>27</v>
      </c>
    </row>
    <row r="115" spans="1:5" ht="12.75">
      <c r="A115" s="35" t="s">
        <v>54</v>
      </c>
      <c r="E115" s="39" t="s">
        <v>55</v>
      </c>
    </row>
    <row r="116" spans="1:5" ht="12.75">
      <c r="A116" s="35" t="s">
        <v>56</v>
      </c>
      <c r="E116" s="40" t="s">
        <v>63</v>
      </c>
    </row>
    <row r="117" spans="1:5" ht="12.75">
      <c r="A117" t="s">
        <v>58</v>
      </c>
      <c r="E117" s="39" t="s">
        <v>75</v>
      </c>
    </row>
    <row r="118" spans="1:16" ht="12.75">
      <c r="A118" t="s">
        <v>49</v>
      </c>
      <c s="34" t="s">
        <v>132</v>
      </c>
      <c s="34" t="s">
        <v>615</v>
      </c>
      <c s="35" t="s">
        <v>47</v>
      </c>
      <c s="6" t="s">
        <v>616</v>
      </c>
      <c s="36" t="s">
        <v>88</v>
      </c>
      <c s="37">
        <v>34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73</v>
      </c>
      <c>
        <f>(M118*21)/100</f>
      </c>
      <c t="s">
        <v>27</v>
      </c>
    </row>
    <row r="119" spans="1:5" ht="12.75">
      <c r="A119" s="35" t="s">
        <v>54</v>
      </c>
      <c r="E119" s="39" t="s">
        <v>55</v>
      </c>
    </row>
    <row r="120" spans="1:5" ht="12.75">
      <c r="A120" s="35" t="s">
        <v>56</v>
      </c>
      <c r="E120" s="40" t="s">
        <v>459</v>
      </c>
    </row>
    <row r="121" spans="1:5" ht="12.75">
      <c r="A121" t="s">
        <v>58</v>
      </c>
      <c r="E121" s="39" t="s">
        <v>75</v>
      </c>
    </row>
    <row r="122" spans="1:16" ht="12.75">
      <c r="A122" t="s">
        <v>49</v>
      </c>
      <c s="34" t="s">
        <v>136</v>
      </c>
      <c s="34" t="s">
        <v>617</v>
      </c>
      <c s="35" t="s">
        <v>47</v>
      </c>
      <c s="6" t="s">
        <v>618</v>
      </c>
      <c s="36" t="s">
        <v>72</v>
      </c>
      <c s="37">
        <v>16.8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73</v>
      </c>
      <c>
        <f>(M122*21)/100</f>
      </c>
      <c t="s">
        <v>27</v>
      </c>
    </row>
    <row r="123" spans="1:5" ht="12.75">
      <c r="A123" s="35" t="s">
        <v>54</v>
      </c>
      <c r="E123" s="39" t="s">
        <v>55</v>
      </c>
    </row>
    <row r="124" spans="1:5" ht="12.75">
      <c r="A124" s="35" t="s">
        <v>56</v>
      </c>
      <c r="E124" s="40" t="s">
        <v>63</v>
      </c>
    </row>
    <row r="125" spans="1:5" ht="12.75">
      <c r="A125" t="s">
        <v>58</v>
      </c>
      <c r="E125" s="39" t="s">
        <v>75</v>
      </c>
    </row>
    <row r="126" spans="1:16" ht="12.75">
      <c r="A126" t="s">
        <v>49</v>
      </c>
      <c s="34" t="s">
        <v>139</v>
      </c>
      <c s="34" t="s">
        <v>619</v>
      </c>
      <c s="35" t="s">
        <v>47</v>
      </c>
      <c s="6" t="s">
        <v>620</v>
      </c>
      <c s="36" t="s">
        <v>72</v>
      </c>
      <c s="37">
        <v>33.6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73</v>
      </c>
      <c>
        <f>(M126*21)/100</f>
      </c>
      <c t="s">
        <v>27</v>
      </c>
    </row>
    <row r="127" spans="1:5" ht="12.75">
      <c r="A127" s="35" t="s">
        <v>54</v>
      </c>
      <c r="E127" s="39" t="s">
        <v>55</v>
      </c>
    </row>
    <row r="128" spans="1:5" ht="12.75">
      <c r="A128" s="35" t="s">
        <v>56</v>
      </c>
      <c r="E128" s="40" t="s">
        <v>63</v>
      </c>
    </row>
    <row r="129" spans="1:5" ht="12.75">
      <c r="A129" t="s">
        <v>58</v>
      </c>
      <c r="E129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621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621</v>
      </c>
      <c r="E4" s="26" t="s">
        <v>622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COUNTIFS(L8:L104,"=0",A8:A104,"P")+COUNTIFS(L8:L104,"",A8:A104,"P")+SUM(Q8:Q104)</f>
      </c>
    </row>
    <row r="8" spans="1:13" ht="12.75">
      <c r="A8" t="s">
        <v>44</v>
      </c>
      <c r="C8" s="28" t="s">
        <v>625</v>
      </c>
      <c r="E8" s="30" t="s">
        <v>624</v>
      </c>
      <c r="J8" s="29">
        <f>0+J9+J22+J95</f>
      </c>
      <c s="29">
        <f>0+K9+K22+K95</f>
      </c>
      <c s="29">
        <f>0+L9+L22+L95</f>
      </c>
      <c s="29">
        <f>0+M9+M22+M95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86</v>
      </c>
      <c s="35" t="s">
        <v>47</v>
      </c>
      <c s="6" t="s">
        <v>87</v>
      </c>
      <c s="36" t="s">
        <v>88</v>
      </c>
      <c s="37">
        <v>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73</v>
      </c>
      <c>
        <f>(M10*21)/100</f>
      </c>
      <c t="s">
        <v>27</v>
      </c>
    </row>
    <row r="11" spans="1:5" ht="12.75">
      <c r="A11" s="35" t="s">
        <v>54</v>
      </c>
      <c r="E11" s="39" t="s">
        <v>55</v>
      </c>
    </row>
    <row r="12" spans="1:5" ht="12.75">
      <c r="A12" s="35" t="s">
        <v>56</v>
      </c>
      <c r="E12" s="40" t="s">
        <v>479</v>
      </c>
    </row>
    <row r="13" spans="1:5" ht="12.75">
      <c r="A13" t="s">
        <v>58</v>
      </c>
      <c r="E13" s="39" t="s">
        <v>75</v>
      </c>
    </row>
    <row r="14" spans="1:16" ht="12.75">
      <c r="A14" t="s">
        <v>49</v>
      </c>
      <c s="34" t="s">
        <v>27</v>
      </c>
      <c s="34" t="s">
        <v>95</v>
      </c>
      <c s="35" t="s">
        <v>47</v>
      </c>
      <c s="6" t="s">
        <v>96</v>
      </c>
      <c s="36" t="s">
        <v>88</v>
      </c>
      <c s="37">
        <v>550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73</v>
      </c>
      <c>
        <f>(M14*21)/100</f>
      </c>
      <c t="s">
        <v>27</v>
      </c>
    </row>
    <row r="15" spans="1:5" ht="12.75">
      <c r="A15" s="35" t="s">
        <v>54</v>
      </c>
      <c r="E15" s="39" t="s">
        <v>55</v>
      </c>
    </row>
    <row r="16" spans="1:5" ht="12.75">
      <c r="A16" s="35" t="s">
        <v>56</v>
      </c>
      <c r="E16" s="40" t="s">
        <v>63</v>
      </c>
    </row>
    <row r="17" spans="1:5" ht="12.75">
      <c r="A17" t="s">
        <v>58</v>
      </c>
      <c r="E17" s="39" t="s">
        <v>75</v>
      </c>
    </row>
    <row r="18" spans="1:16" ht="12.75">
      <c r="A18" t="s">
        <v>49</v>
      </c>
      <c s="34" t="s">
        <v>153</v>
      </c>
      <c s="34" t="s">
        <v>106</v>
      </c>
      <c s="35" t="s">
        <v>55</v>
      </c>
      <c s="6" t="s">
        <v>107</v>
      </c>
      <c s="36" t="s">
        <v>88</v>
      </c>
      <c s="37">
        <v>550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626</v>
      </c>
      <c>
        <f>(M18*21)/100</f>
      </c>
      <c t="s">
        <v>27</v>
      </c>
    </row>
    <row r="19" spans="1:5" ht="12.75">
      <c r="A19" s="35" t="s">
        <v>54</v>
      </c>
      <c r="E19" s="39" t="s">
        <v>55</v>
      </c>
    </row>
    <row r="20" spans="1:5" ht="12.75">
      <c r="A20" s="35" t="s">
        <v>56</v>
      </c>
      <c r="E20" s="40" t="s">
        <v>63</v>
      </c>
    </row>
    <row r="21" spans="1:5" ht="12.75">
      <c r="A21" t="s">
        <v>58</v>
      </c>
      <c r="E21" s="39" t="s">
        <v>75</v>
      </c>
    </row>
    <row r="22" spans="1:13" ht="12.75">
      <c r="A22" t="s">
        <v>46</v>
      </c>
      <c r="C22" s="31" t="s">
        <v>27</v>
      </c>
      <c r="E22" s="33" t="s">
        <v>627</v>
      </c>
      <c r="J22" s="32">
        <f>0</f>
      </c>
      <c s="32">
        <f>0</f>
      </c>
      <c s="32">
        <f>0+L23+L27+L31+L35+L39+L43+L47+L51+L55+L59+L63+L67+L71+L75+L79+L83+L87+L91</f>
      </c>
      <c s="32">
        <f>0+M23+M27+M31+M35+M39+M43+M47+M51+M55+M59+M63+M67+M71+M75+M79+M83+M87+M91</f>
      </c>
    </row>
    <row r="23" spans="1:16" ht="12.75">
      <c r="A23" t="s">
        <v>49</v>
      </c>
      <c s="34" t="s">
        <v>26</v>
      </c>
      <c s="34" t="s">
        <v>628</v>
      </c>
      <c s="35" t="s">
        <v>47</v>
      </c>
      <c s="6" t="s">
        <v>629</v>
      </c>
      <c s="36" t="s">
        <v>62</v>
      </c>
      <c s="37">
        <v>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73</v>
      </c>
      <c>
        <f>(M23*21)/100</f>
      </c>
      <c t="s">
        <v>27</v>
      </c>
    </row>
    <row r="24" spans="1:5" ht="12.75">
      <c r="A24" s="35" t="s">
        <v>54</v>
      </c>
      <c r="E24" s="39" t="s">
        <v>55</v>
      </c>
    </row>
    <row r="25" spans="1:5" ht="12.75">
      <c r="A25" s="35" t="s">
        <v>56</v>
      </c>
      <c r="E25" s="40" t="s">
        <v>630</v>
      </c>
    </row>
    <row r="26" spans="1:5" ht="12.75">
      <c r="A26" t="s">
        <v>58</v>
      </c>
      <c r="E26" s="39" t="s">
        <v>75</v>
      </c>
    </row>
    <row r="27" spans="1:16" ht="12.75">
      <c r="A27" t="s">
        <v>49</v>
      </c>
      <c s="34" t="s">
        <v>69</v>
      </c>
      <c s="34" t="s">
        <v>166</v>
      </c>
      <c s="35" t="s">
        <v>47</v>
      </c>
      <c s="6" t="s">
        <v>167</v>
      </c>
      <c s="36" t="s">
        <v>88</v>
      </c>
      <c s="37">
        <v>550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73</v>
      </c>
      <c>
        <f>(M27*21)/100</f>
      </c>
      <c t="s">
        <v>27</v>
      </c>
    </row>
    <row r="28" spans="1:5" ht="12.75">
      <c r="A28" s="35" t="s">
        <v>54</v>
      </c>
      <c r="E28" s="39" t="s">
        <v>55</v>
      </c>
    </row>
    <row r="29" spans="1:5" ht="12.75">
      <c r="A29" s="35" t="s">
        <v>56</v>
      </c>
      <c r="E29" s="40" t="s">
        <v>445</v>
      </c>
    </row>
    <row r="30" spans="1:5" ht="12.75">
      <c r="A30" t="s">
        <v>58</v>
      </c>
      <c r="E30" s="39" t="s">
        <v>75</v>
      </c>
    </row>
    <row r="31" spans="1:16" ht="25.5">
      <c r="A31" t="s">
        <v>49</v>
      </c>
      <c s="34" t="s">
        <v>76</v>
      </c>
      <c s="34" t="s">
        <v>172</v>
      </c>
      <c s="35" t="s">
        <v>47</v>
      </c>
      <c s="6" t="s">
        <v>173</v>
      </c>
      <c s="36" t="s">
        <v>62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73</v>
      </c>
      <c>
        <f>(M31*21)/100</f>
      </c>
      <c t="s">
        <v>27</v>
      </c>
    </row>
    <row r="32" spans="1:5" ht="12.75">
      <c r="A32" s="35" t="s">
        <v>54</v>
      </c>
      <c r="E32" s="39" t="s">
        <v>55</v>
      </c>
    </row>
    <row r="33" spans="1:5" ht="12.75">
      <c r="A33" s="35" t="s">
        <v>56</v>
      </c>
      <c r="E33" s="40" t="s">
        <v>445</v>
      </c>
    </row>
    <row r="34" spans="1:5" ht="12.75">
      <c r="A34" t="s">
        <v>58</v>
      </c>
      <c r="E34" s="39" t="s">
        <v>75</v>
      </c>
    </row>
    <row r="35" spans="1:16" ht="12.75">
      <c r="A35" t="s">
        <v>49</v>
      </c>
      <c s="34" t="s">
        <v>80</v>
      </c>
      <c s="34" t="s">
        <v>181</v>
      </c>
      <c s="35" t="s">
        <v>47</v>
      </c>
      <c s="6" t="s">
        <v>182</v>
      </c>
      <c s="36" t="s">
        <v>62</v>
      </c>
      <c s="37">
        <v>12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73</v>
      </c>
      <c>
        <f>(M35*21)/100</f>
      </c>
      <c t="s">
        <v>27</v>
      </c>
    </row>
    <row r="36" spans="1:5" ht="12.75">
      <c r="A36" s="35" t="s">
        <v>54</v>
      </c>
      <c r="E36" s="39" t="s">
        <v>55</v>
      </c>
    </row>
    <row r="37" spans="1:5" ht="12.75">
      <c r="A37" s="35" t="s">
        <v>56</v>
      </c>
      <c r="E37" s="40" t="s">
        <v>63</v>
      </c>
    </row>
    <row r="38" spans="1:5" ht="12.75">
      <c r="A38" t="s">
        <v>58</v>
      </c>
      <c r="E38" s="39" t="s">
        <v>75</v>
      </c>
    </row>
    <row r="39" spans="1:16" ht="12.75">
      <c r="A39" t="s">
        <v>49</v>
      </c>
      <c s="34" t="s">
        <v>85</v>
      </c>
      <c s="34" t="s">
        <v>184</v>
      </c>
      <c s="35" t="s">
        <v>47</v>
      </c>
      <c s="6" t="s">
        <v>185</v>
      </c>
      <c s="36" t="s">
        <v>62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73</v>
      </c>
      <c>
        <f>(M39*21)/100</f>
      </c>
      <c t="s">
        <v>27</v>
      </c>
    </row>
    <row r="40" spans="1:5" ht="12.75">
      <c r="A40" s="35" t="s">
        <v>54</v>
      </c>
      <c r="E40" s="39" t="s">
        <v>55</v>
      </c>
    </row>
    <row r="41" spans="1:5" ht="12.75">
      <c r="A41" s="35" t="s">
        <v>56</v>
      </c>
      <c r="E41" s="40" t="s">
        <v>63</v>
      </c>
    </row>
    <row r="42" spans="1:5" ht="12.75">
      <c r="A42" t="s">
        <v>58</v>
      </c>
      <c r="E42" s="39" t="s">
        <v>75</v>
      </c>
    </row>
    <row r="43" spans="1:16" ht="12.75">
      <c r="A43" t="s">
        <v>49</v>
      </c>
      <c s="34" t="s">
        <v>90</v>
      </c>
      <c s="34" t="s">
        <v>631</v>
      </c>
      <c s="35" t="s">
        <v>47</v>
      </c>
      <c s="6" t="s">
        <v>632</v>
      </c>
      <c s="36" t="s">
        <v>67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27</v>
      </c>
    </row>
    <row r="44" spans="1:5" ht="12.75">
      <c r="A44" s="35" t="s">
        <v>54</v>
      </c>
      <c r="E44" s="39" t="s">
        <v>55</v>
      </c>
    </row>
    <row r="45" spans="1:5" ht="12.75">
      <c r="A45" s="35" t="s">
        <v>56</v>
      </c>
      <c r="E45" s="40" t="s">
        <v>63</v>
      </c>
    </row>
    <row r="46" spans="1:5" ht="76.5">
      <c r="A46" t="s">
        <v>58</v>
      </c>
      <c r="E46" s="39" t="s">
        <v>633</v>
      </c>
    </row>
    <row r="47" spans="1:16" ht="12.75">
      <c r="A47" t="s">
        <v>49</v>
      </c>
      <c s="34" t="s">
        <v>94</v>
      </c>
      <c s="34" t="s">
        <v>634</v>
      </c>
      <c s="35" t="s">
        <v>47</v>
      </c>
      <c s="6" t="s">
        <v>635</v>
      </c>
      <c s="36" t="s">
        <v>62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73</v>
      </c>
      <c>
        <f>(M47*21)/100</f>
      </c>
      <c t="s">
        <v>27</v>
      </c>
    </row>
    <row r="48" spans="1:5" ht="12.75">
      <c r="A48" s="35" t="s">
        <v>54</v>
      </c>
      <c r="E48" s="39" t="s">
        <v>55</v>
      </c>
    </row>
    <row r="49" spans="1:5" ht="12.75">
      <c r="A49" s="35" t="s">
        <v>56</v>
      </c>
      <c r="E49" s="40" t="s">
        <v>636</v>
      </c>
    </row>
    <row r="50" spans="1:5" ht="12.75">
      <c r="A50" t="s">
        <v>58</v>
      </c>
      <c r="E50" s="39" t="s">
        <v>75</v>
      </c>
    </row>
    <row r="51" spans="1:16" ht="12.75">
      <c r="A51" t="s">
        <v>49</v>
      </c>
      <c s="34" t="s">
        <v>97</v>
      </c>
      <c s="34" t="s">
        <v>637</v>
      </c>
      <c s="35" t="s">
        <v>47</v>
      </c>
      <c s="6" t="s">
        <v>638</v>
      </c>
      <c s="36" t="s">
        <v>62</v>
      </c>
      <c s="37">
        <v>2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73</v>
      </c>
      <c>
        <f>(M51*21)/100</f>
      </c>
      <c t="s">
        <v>27</v>
      </c>
    </row>
    <row r="52" spans="1:5" ht="12.75">
      <c r="A52" s="35" t="s">
        <v>54</v>
      </c>
      <c r="E52" s="39" t="s">
        <v>55</v>
      </c>
    </row>
    <row r="53" spans="1:5" ht="12.75">
      <c r="A53" s="35" t="s">
        <v>56</v>
      </c>
      <c r="E53" s="40" t="s">
        <v>636</v>
      </c>
    </row>
    <row r="54" spans="1:5" ht="12.75">
      <c r="A54" t="s">
        <v>58</v>
      </c>
      <c r="E54" s="39" t="s">
        <v>75</v>
      </c>
    </row>
    <row r="55" spans="1:16" ht="12.75">
      <c r="A55" t="s">
        <v>49</v>
      </c>
      <c s="34" t="s">
        <v>100</v>
      </c>
      <c s="34" t="s">
        <v>639</v>
      </c>
      <c s="35" t="s">
        <v>47</v>
      </c>
      <c s="6" t="s">
        <v>640</v>
      </c>
      <c s="36" t="s">
        <v>62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73</v>
      </c>
      <c>
        <f>(M55*21)/100</f>
      </c>
      <c t="s">
        <v>27</v>
      </c>
    </row>
    <row r="56" spans="1:5" ht="12.75">
      <c r="A56" s="35" t="s">
        <v>54</v>
      </c>
      <c r="E56" s="39" t="s">
        <v>55</v>
      </c>
    </row>
    <row r="57" spans="1:5" ht="12.75">
      <c r="A57" s="35" t="s">
        <v>56</v>
      </c>
      <c r="E57" s="40" t="s">
        <v>641</v>
      </c>
    </row>
    <row r="58" spans="1:5" ht="12.75">
      <c r="A58" t="s">
        <v>58</v>
      </c>
      <c r="E58" s="39" t="s">
        <v>75</v>
      </c>
    </row>
    <row r="59" spans="1:16" ht="12.75">
      <c r="A59" t="s">
        <v>49</v>
      </c>
      <c s="34" t="s">
        <v>105</v>
      </c>
      <c s="34" t="s">
        <v>642</v>
      </c>
      <c s="35" t="s">
        <v>47</v>
      </c>
      <c s="6" t="s">
        <v>643</v>
      </c>
      <c s="36" t="s">
        <v>62</v>
      </c>
      <c s="37">
        <v>1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73</v>
      </c>
      <c>
        <f>(M59*21)/100</f>
      </c>
      <c t="s">
        <v>27</v>
      </c>
    </row>
    <row r="60" spans="1:5" ht="12.75">
      <c r="A60" s="35" t="s">
        <v>54</v>
      </c>
      <c r="E60" s="39" t="s">
        <v>55</v>
      </c>
    </row>
    <row r="61" spans="1:5" ht="12.75">
      <c r="A61" s="35" t="s">
        <v>56</v>
      </c>
      <c r="E61" s="40" t="s">
        <v>641</v>
      </c>
    </row>
    <row r="62" spans="1:5" ht="12.75">
      <c r="A62" t="s">
        <v>58</v>
      </c>
      <c r="E62" s="39" t="s">
        <v>75</v>
      </c>
    </row>
    <row r="63" spans="1:16" ht="12.75">
      <c r="A63" t="s">
        <v>49</v>
      </c>
      <c s="34" t="s">
        <v>109</v>
      </c>
      <c s="34" t="s">
        <v>644</v>
      </c>
      <c s="35" t="s">
        <v>47</v>
      </c>
      <c s="6" t="s">
        <v>645</v>
      </c>
      <c s="36" t="s">
        <v>62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73</v>
      </c>
      <c>
        <f>(M63*21)/100</f>
      </c>
      <c t="s">
        <v>27</v>
      </c>
    </row>
    <row r="64" spans="1:5" ht="12.75">
      <c r="A64" s="35" t="s">
        <v>54</v>
      </c>
      <c r="E64" s="39" t="s">
        <v>55</v>
      </c>
    </row>
    <row r="65" spans="1:5" ht="12.75">
      <c r="A65" s="35" t="s">
        <v>56</v>
      </c>
      <c r="E65" s="40" t="s">
        <v>636</v>
      </c>
    </row>
    <row r="66" spans="1:5" ht="12.75">
      <c r="A66" t="s">
        <v>58</v>
      </c>
      <c r="E66" s="39" t="s">
        <v>75</v>
      </c>
    </row>
    <row r="67" spans="1:16" ht="12.75">
      <c r="A67" t="s">
        <v>49</v>
      </c>
      <c s="34" t="s">
        <v>112</v>
      </c>
      <c s="34" t="s">
        <v>646</v>
      </c>
      <c s="35" t="s">
        <v>47</v>
      </c>
      <c s="6" t="s">
        <v>647</v>
      </c>
      <c s="36" t="s">
        <v>62</v>
      </c>
      <c s="37">
        <v>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27</v>
      </c>
    </row>
    <row r="68" spans="1:5" ht="12.75">
      <c r="A68" s="35" t="s">
        <v>54</v>
      </c>
      <c r="E68" s="39" t="s">
        <v>55</v>
      </c>
    </row>
    <row r="69" spans="1:5" ht="12.75">
      <c r="A69" s="35" t="s">
        <v>56</v>
      </c>
      <c r="E69" s="40" t="s">
        <v>63</v>
      </c>
    </row>
    <row r="70" spans="1:5" ht="38.25">
      <c r="A70" t="s">
        <v>58</v>
      </c>
      <c r="E70" s="39" t="s">
        <v>648</v>
      </c>
    </row>
    <row r="71" spans="1:16" ht="12.75">
      <c r="A71" t="s">
        <v>49</v>
      </c>
      <c s="34" t="s">
        <v>116</v>
      </c>
      <c s="34" t="s">
        <v>649</v>
      </c>
      <c s="35" t="s">
        <v>47</v>
      </c>
      <c s="6" t="s">
        <v>650</v>
      </c>
      <c s="36" t="s">
        <v>62</v>
      </c>
      <c s="37">
        <v>3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73</v>
      </c>
      <c>
        <f>(M71*21)/100</f>
      </c>
      <c t="s">
        <v>27</v>
      </c>
    </row>
    <row r="72" spans="1:5" ht="12.75">
      <c r="A72" s="35" t="s">
        <v>54</v>
      </c>
      <c r="E72" s="39" t="s">
        <v>55</v>
      </c>
    </row>
    <row r="73" spans="1:5" ht="12.75">
      <c r="A73" s="35" t="s">
        <v>56</v>
      </c>
      <c r="E73" s="40" t="s">
        <v>636</v>
      </c>
    </row>
    <row r="74" spans="1:5" ht="12.75">
      <c r="A74" t="s">
        <v>58</v>
      </c>
      <c r="E74" s="39" t="s">
        <v>75</v>
      </c>
    </row>
    <row r="75" spans="1:16" ht="12.75">
      <c r="A75" t="s">
        <v>49</v>
      </c>
      <c s="34" t="s">
        <v>119</v>
      </c>
      <c s="34" t="s">
        <v>651</v>
      </c>
      <c s="35" t="s">
        <v>47</v>
      </c>
      <c s="6" t="s">
        <v>652</v>
      </c>
      <c s="36" t="s">
        <v>329</v>
      </c>
      <c s="37">
        <v>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73</v>
      </c>
      <c>
        <f>(M75*21)/100</f>
      </c>
      <c t="s">
        <v>27</v>
      </c>
    </row>
    <row r="76" spans="1:5" ht="12.75">
      <c r="A76" s="35" t="s">
        <v>54</v>
      </c>
      <c r="E76" s="39" t="s">
        <v>55</v>
      </c>
    </row>
    <row r="77" spans="1:5" ht="12.75">
      <c r="A77" s="35" t="s">
        <v>56</v>
      </c>
      <c r="E77" s="40" t="s">
        <v>636</v>
      </c>
    </row>
    <row r="78" spans="1:5" ht="12.75">
      <c r="A78" t="s">
        <v>58</v>
      </c>
      <c r="E78" s="39" t="s">
        <v>75</v>
      </c>
    </row>
    <row r="79" spans="1:16" ht="12.75">
      <c r="A79" t="s">
        <v>49</v>
      </c>
      <c s="34" t="s">
        <v>127</v>
      </c>
      <c s="34" t="s">
        <v>653</v>
      </c>
      <c s="35" t="s">
        <v>47</v>
      </c>
      <c s="6" t="s">
        <v>654</v>
      </c>
      <c s="36" t="s">
        <v>62</v>
      </c>
      <c s="37">
        <v>1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27</v>
      </c>
    </row>
    <row r="80" spans="1:5" ht="12.75">
      <c r="A80" s="35" t="s">
        <v>54</v>
      </c>
      <c r="E80" s="39" t="s">
        <v>55</v>
      </c>
    </row>
    <row r="81" spans="1:5" ht="12.75">
      <c r="A81" s="35" t="s">
        <v>56</v>
      </c>
      <c r="E81" s="40" t="s">
        <v>63</v>
      </c>
    </row>
    <row r="82" spans="1:5" ht="12.75">
      <c r="A82" t="s">
        <v>58</v>
      </c>
      <c r="E82" s="39" t="s">
        <v>655</v>
      </c>
    </row>
    <row r="83" spans="1:16" ht="12.75">
      <c r="A83" t="s">
        <v>49</v>
      </c>
      <c s="34" t="s">
        <v>132</v>
      </c>
      <c s="34" t="s">
        <v>656</v>
      </c>
      <c s="35" t="s">
        <v>47</v>
      </c>
      <c s="6" t="s">
        <v>657</v>
      </c>
      <c s="36" t="s">
        <v>62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73</v>
      </c>
      <c>
        <f>(M83*21)/100</f>
      </c>
      <c t="s">
        <v>27</v>
      </c>
    </row>
    <row r="84" spans="1:5" ht="12.75">
      <c r="A84" s="35" t="s">
        <v>54</v>
      </c>
      <c r="E84" s="39" t="s">
        <v>55</v>
      </c>
    </row>
    <row r="85" spans="1:5" ht="12.75">
      <c r="A85" s="35" t="s">
        <v>56</v>
      </c>
      <c r="E85" s="40" t="s">
        <v>63</v>
      </c>
    </row>
    <row r="86" spans="1:5" ht="12.75">
      <c r="A86" t="s">
        <v>58</v>
      </c>
      <c r="E86" s="39" t="s">
        <v>75</v>
      </c>
    </row>
    <row r="87" spans="1:16" ht="25.5">
      <c r="A87" t="s">
        <v>49</v>
      </c>
      <c s="34" t="s">
        <v>136</v>
      </c>
      <c s="34" t="s">
        <v>658</v>
      </c>
      <c s="35" t="s">
        <v>47</v>
      </c>
      <c s="6" t="s">
        <v>659</v>
      </c>
      <c s="36" t="s">
        <v>88</v>
      </c>
      <c s="37">
        <v>9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73</v>
      </c>
      <c>
        <f>(M87*21)/100</f>
      </c>
      <c t="s">
        <v>27</v>
      </c>
    </row>
    <row r="88" spans="1:5" ht="12.75">
      <c r="A88" s="35" t="s">
        <v>54</v>
      </c>
      <c r="E88" s="39" t="s">
        <v>55</v>
      </c>
    </row>
    <row r="89" spans="1:5" ht="12.75">
      <c r="A89" s="35" t="s">
        <v>56</v>
      </c>
      <c r="E89" s="40" t="s">
        <v>479</v>
      </c>
    </row>
    <row r="90" spans="1:5" ht="12.75">
      <c r="A90" t="s">
        <v>58</v>
      </c>
      <c r="E90" s="39" t="s">
        <v>75</v>
      </c>
    </row>
    <row r="91" spans="1:16" ht="12.75">
      <c r="A91" t="s">
        <v>49</v>
      </c>
      <c s="34" t="s">
        <v>139</v>
      </c>
      <c s="34" t="s">
        <v>660</v>
      </c>
      <c s="35" t="s">
        <v>47</v>
      </c>
      <c s="6" t="s">
        <v>661</v>
      </c>
      <c s="36" t="s">
        <v>62</v>
      </c>
      <c s="37">
        <v>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27</v>
      </c>
    </row>
    <row r="92" spans="1:5" ht="12.75">
      <c r="A92" s="35" t="s">
        <v>54</v>
      </c>
      <c r="E92" s="39" t="s">
        <v>55</v>
      </c>
    </row>
    <row r="93" spans="1:5" ht="12.75">
      <c r="A93" s="35" t="s">
        <v>56</v>
      </c>
      <c r="E93" s="40" t="s">
        <v>63</v>
      </c>
    </row>
    <row r="94" spans="1:5" ht="12.75">
      <c r="A94" t="s">
        <v>58</v>
      </c>
      <c r="E94" s="39" t="s">
        <v>662</v>
      </c>
    </row>
    <row r="95" spans="1:13" ht="12.75">
      <c r="A95" t="s">
        <v>46</v>
      </c>
      <c r="C95" s="31" t="s">
        <v>20</v>
      </c>
      <c r="E95" s="33" t="s">
        <v>325</v>
      </c>
      <c r="J95" s="32">
        <f>0</f>
      </c>
      <c s="32">
        <f>0</f>
      </c>
      <c s="32">
        <f>0+L96+L100+L104</f>
      </c>
      <c s="32">
        <f>0+M96+M100+M104</f>
      </c>
    </row>
    <row r="96" spans="1:16" ht="12.75">
      <c r="A96" t="s">
        <v>49</v>
      </c>
      <c s="34" t="s">
        <v>142</v>
      </c>
      <c s="34" t="s">
        <v>327</v>
      </c>
      <c s="35" t="s">
        <v>47</v>
      </c>
      <c s="6" t="s">
        <v>328</v>
      </c>
      <c s="36" t="s">
        <v>329</v>
      </c>
      <c s="37">
        <v>16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53</v>
      </c>
      <c>
        <f>(M96*21)/100</f>
      </c>
      <c t="s">
        <v>27</v>
      </c>
    </row>
    <row r="97" spans="1:5" ht="12.75">
      <c r="A97" s="35" t="s">
        <v>54</v>
      </c>
      <c r="E97" s="39" t="s">
        <v>55</v>
      </c>
    </row>
    <row r="98" spans="1:5" ht="12.75">
      <c r="A98" s="35" t="s">
        <v>56</v>
      </c>
      <c r="E98" s="40" t="s">
        <v>63</v>
      </c>
    </row>
    <row r="99" spans="1:5" ht="12.75">
      <c r="A99" t="s">
        <v>58</v>
      </c>
      <c r="E99" s="39" t="s">
        <v>330</v>
      </c>
    </row>
    <row r="100" spans="1:16" ht="12.75">
      <c r="A100" t="s">
        <v>49</v>
      </c>
      <c s="34" t="s">
        <v>146</v>
      </c>
      <c s="34" t="s">
        <v>341</v>
      </c>
      <c s="35" t="s">
        <v>47</v>
      </c>
      <c s="6" t="s">
        <v>342</v>
      </c>
      <c s="36" t="s">
        <v>329</v>
      </c>
      <c s="37">
        <v>18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73</v>
      </c>
      <c>
        <f>(M100*21)/100</f>
      </c>
      <c t="s">
        <v>27</v>
      </c>
    </row>
    <row r="101" spans="1:5" ht="12.75">
      <c r="A101" s="35" t="s">
        <v>54</v>
      </c>
      <c r="E101" s="39" t="s">
        <v>55</v>
      </c>
    </row>
    <row r="102" spans="1:5" ht="12.75">
      <c r="A102" s="35" t="s">
        <v>56</v>
      </c>
      <c r="E102" s="40" t="s">
        <v>63</v>
      </c>
    </row>
    <row r="103" spans="1:5" ht="12.75">
      <c r="A103" t="s">
        <v>58</v>
      </c>
      <c r="E103" s="39" t="s">
        <v>75</v>
      </c>
    </row>
    <row r="104" spans="1:16" ht="12.75">
      <c r="A104" t="s">
        <v>49</v>
      </c>
      <c s="34" t="s">
        <v>149</v>
      </c>
      <c s="34" t="s">
        <v>663</v>
      </c>
      <c s="35" t="s">
        <v>47</v>
      </c>
      <c s="6" t="s">
        <v>339</v>
      </c>
      <c s="36" t="s">
        <v>62</v>
      </c>
      <c s="37">
        <v>1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73</v>
      </c>
      <c>
        <f>(M104*21)/100</f>
      </c>
      <c t="s">
        <v>27</v>
      </c>
    </row>
    <row r="105" spans="1:5" ht="12.75">
      <c r="A105" s="35" t="s">
        <v>54</v>
      </c>
      <c r="E105" s="39" t="s">
        <v>55</v>
      </c>
    </row>
    <row r="106" spans="1:5" ht="12.75">
      <c r="A106" s="35" t="s">
        <v>56</v>
      </c>
      <c r="E106" s="40" t="s">
        <v>63</v>
      </c>
    </row>
    <row r="107" spans="1:5" ht="12.75">
      <c r="A107" t="s">
        <v>58</v>
      </c>
      <c r="E107" s="39" t="s">
        <v>75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664</v>
      </c>
      <c r="E4" s="26" t="s">
        <v>665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667</v>
      </c>
      <c r="E8" s="30" t="s">
        <v>665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47</v>
      </c>
      <c r="E9" s="33" t="s">
        <v>668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47</v>
      </c>
      <c s="34" t="s">
        <v>669</v>
      </c>
      <c s="35" t="s">
        <v>47</v>
      </c>
      <c s="6" t="s">
        <v>670</v>
      </c>
      <c s="36" t="s">
        <v>67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671</v>
      </c>
      <c>
        <f>(M10*21)/100</f>
      </c>
      <c t="s">
        <v>27</v>
      </c>
    </row>
    <row r="11" spans="1:5" ht="12.75">
      <c r="A11" s="35" t="s">
        <v>54</v>
      </c>
      <c r="E11" s="39" t="s">
        <v>672</v>
      </c>
    </row>
    <row r="12" spans="1:5" ht="12.75">
      <c r="A12" s="35" t="s">
        <v>56</v>
      </c>
      <c r="E12" s="40" t="s">
        <v>673</v>
      </c>
    </row>
    <row r="13" spans="1:5" ht="140.25">
      <c r="A13" t="s">
        <v>58</v>
      </c>
      <c r="E13" s="39" t="s">
        <v>674</v>
      </c>
    </row>
    <row r="14" spans="1:16" ht="12.75">
      <c r="A14" t="s">
        <v>49</v>
      </c>
      <c s="34" t="s">
        <v>27</v>
      </c>
      <c s="34" t="s">
        <v>675</v>
      </c>
      <c s="35" t="s">
        <v>47</v>
      </c>
      <c s="6" t="s">
        <v>676</v>
      </c>
      <c s="36" t="s">
        <v>67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671</v>
      </c>
      <c>
        <f>(M14*21)/100</f>
      </c>
      <c t="s">
        <v>27</v>
      </c>
    </row>
    <row r="15" spans="1:5" ht="12.75">
      <c r="A15" s="35" t="s">
        <v>54</v>
      </c>
      <c r="E15" s="39" t="s">
        <v>672</v>
      </c>
    </row>
    <row r="16" spans="1:5" ht="12.75">
      <c r="A16" s="35" t="s">
        <v>56</v>
      </c>
      <c r="E16" s="40" t="s">
        <v>673</v>
      </c>
    </row>
    <row r="17" spans="1:5" ht="89.25">
      <c r="A17" t="s">
        <v>58</v>
      </c>
      <c r="E17" s="39" t="s">
        <v>677</v>
      </c>
    </row>
    <row r="18" spans="1:16" ht="12.75">
      <c r="A18" t="s">
        <v>49</v>
      </c>
      <c s="34" t="s">
        <v>26</v>
      </c>
      <c s="34" t="s">
        <v>678</v>
      </c>
      <c s="35" t="s">
        <v>47</v>
      </c>
      <c s="6" t="s">
        <v>679</v>
      </c>
      <c s="36" t="s">
        <v>67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671</v>
      </c>
      <c>
        <f>(M18*21)/100</f>
      </c>
      <c t="s">
        <v>27</v>
      </c>
    </row>
    <row r="19" spans="1:5" ht="12.75">
      <c r="A19" s="35" t="s">
        <v>54</v>
      </c>
      <c r="E19" s="39" t="s">
        <v>672</v>
      </c>
    </row>
    <row r="20" spans="1:5" ht="12.75">
      <c r="A20" s="35" t="s">
        <v>56</v>
      </c>
      <c r="E20" s="40" t="s">
        <v>673</v>
      </c>
    </row>
    <row r="21" spans="1:5" ht="89.25">
      <c r="A21" t="s">
        <v>58</v>
      </c>
      <c r="E21" s="39" t="s">
        <v>680</v>
      </c>
    </row>
    <row r="22" spans="1:13" ht="12.75">
      <c r="A22" t="s">
        <v>46</v>
      </c>
      <c r="C22" s="31" t="s">
        <v>27</v>
      </c>
      <c r="E22" s="33" t="s">
        <v>325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69</v>
      </c>
      <c s="34" t="s">
        <v>681</v>
      </c>
      <c s="35" t="s">
        <v>47</v>
      </c>
      <c s="6" t="s">
        <v>682</v>
      </c>
      <c s="36" t="s">
        <v>67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671</v>
      </c>
      <c>
        <f>(M23*21)/100</f>
      </c>
      <c t="s">
        <v>27</v>
      </c>
    </row>
    <row r="24" spans="1:5" ht="12.75">
      <c r="A24" s="35" t="s">
        <v>54</v>
      </c>
      <c r="E24" s="39" t="s">
        <v>683</v>
      </c>
    </row>
    <row r="25" spans="1:5" ht="12.75">
      <c r="A25" s="35" t="s">
        <v>56</v>
      </c>
      <c r="E25" s="40" t="s">
        <v>673</v>
      </c>
    </row>
    <row r="26" spans="1:5" ht="89.25">
      <c r="A26" t="s">
        <v>58</v>
      </c>
      <c r="E26" s="39" t="s">
        <v>684</v>
      </c>
    </row>
    <row r="27" spans="1:16" ht="12.75">
      <c r="A27" t="s">
        <v>49</v>
      </c>
      <c s="34" t="s">
        <v>76</v>
      </c>
      <c s="34" t="s">
        <v>685</v>
      </c>
      <c s="35" t="s">
        <v>47</v>
      </c>
      <c s="6" t="s">
        <v>686</v>
      </c>
      <c s="36" t="s">
        <v>67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671</v>
      </c>
      <c>
        <f>(M27*21)/100</f>
      </c>
      <c t="s">
        <v>27</v>
      </c>
    </row>
    <row r="28" spans="1:5" ht="12.75">
      <c r="A28" s="35" t="s">
        <v>54</v>
      </c>
      <c r="E28" s="39" t="s">
        <v>687</v>
      </c>
    </row>
    <row r="29" spans="1:5" ht="12.75">
      <c r="A29" s="35" t="s">
        <v>56</v>
      </c>
      <c r="E29" s="40" t="s">
        <v>673</v>
      </c>
    </row>
    <row r="30" spans="1:5" ht="76.5">
      <c r="A30" t="s">
        <v>58</v>
      </c>
      <c r="E30" s="39" t="s">
        <v>688</v>
      </c>
    </row>
    <row r="31" spans="1:16" ht="12.75">
      <c r="A31" t="s">
        <v>49</v>
      </c>
      <c s="34" t="s">
        <v>80</v>
      </c>
      <c s="34" t="s">
        <v>689</v>
      </c>
      <c s="35" t="s">
        <v>47</v>
      </c>
      <c s="6" t="s">
        <v>690</v>
      </c>
      <c s="36" t="s">
        <v>62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671</v>
      </c>
      <c>
        <f>(M31*21)/100</f>
      </c>
      <c t="s">
        <v>27</v>
      </c>
    </row>
    <row r="32" spans="1:5" ht="12.75">
      <c r="A32" s="35" t="s">
        <v>54</v>
      </c>
      <c r="E32" s="39" t="s">
        <v>691</v>
      </c>
    </row>
    <row r="33" spans="1:5" ht="12.75">
      <c r="A33" s="35" t="s">
        <v>56</v>
      </c>
      <c r="E33" s="40" t="s">
        <v>692</v>
      </c>
    </row>
    <row r="34" spans="1:5" ht="127.5">
      <c r="A34" t="s">
        <v>58</v>
      </c>
      <c r="E34" s="39" t="s">
        <v>693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